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15" windowWidth="15450" windowHeight="9990" activeTab="5"/>
  </bookViews>
  <sheets>
    <sheet name="пр 5 ут. ист деф " sheetId="1" r:id="rId1"/>
    <sheet name="пр 4 доход " sheetId="2" r:id="rId2"/>
    <sheet name="пр 6 разделы " sheetId="3" r:id="rId3"/>
    <sheet name=" разделы пр 7 " sheetId="4" r:id="rId4"/>
    <sheet name=" пр 8 " sheetId="5" r:id="rId5"/>
    <sheet name=" пр9 МП" sheetId="6" r:id="rId6"/>
  </sheets>
  <definedNames>
    <definedName name="_xlnm.Print_Area" localSheetId="4">' пр 8 '!$A$1:$I$366</definedName>
    <definedName name="_xlnm.Print_Area" localSheetId="5">' пр9 МП'!$A$1:$G$61</definedName>
    <definedName name="_xlnm.Print_Area" localSheetId="3">' разделы пр 7 '!$A$1:$I$362</definedName>
    <definedName name="_xlnm.Print_Area" localSheetId="1">'пр 4 доход '!$A$1:$E$99</definedName>
    <definedName name="_xlnm.Print_Area" localSheetId="0">'пр 5 ут. ист деф '!$A$1:$E$29</definedName>
    <definedName name="_xlnm.Print_Area" localSheetId="2">'пр 6 разделы '!$A$1:$H$51</definedName>
  </definedNames>
  <calcPr fullCalcOnLoad="1"/>
</workbook>
</file>

<file path=xl/sharedStrings.xml><?xml version="1.0" encoding="utf-8"?>
<sst xmlns="http://schemas.openxmlformats.org/spreadsheetml/2006/main" count="3527" uniqueCount="696">
  <si>
    <t>Возврат прочих остатков субсидий, субвенции и иных межбюджетных трансфертов, имеющих целевое назначение, прошлых лет из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</si>
  <si>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</si>
  <si>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на реализацию программы "Физическая культура, спорт, молодежная политика, отдых и оздоровление детей в Камчатском крае на 2014-2018 годы" Подпрограмма "Организация отдыха и оздоровления детей и молодежи в Камчатском крае"</t>
  </si>
  <si>
    <t>99 0 00 40280</t>
  </si>
  <si>
    <t>Подпрограмма  "Благоустройство территории  городского округа "поселок Палана"</t>
  </si>
  <si>
    <t>08 3 30 00000</t>
  </si>
  <si>
    <t>Основное мероприятие " Содержание автомобильных дорог общего пользования"</t>
  </si>
  <si>
    <t>08 3 38 11100</t>
  </si>
  <si>
    <t>Подпрограмма  "Капитальный ремонт многоквартирных домов в городском округе "поселок Палана"</t>
  </si>
  <si>
    <t>08 4 40 00000</t>
  </si>
  <si>
    <t>Основное мероприятие "Прочие мероприятия в области жилищного хозяйства"</t>
  </si>
  <si>
    <t>08 4 42 11120</t>
  </si>
  <si>
    <t>Основное мероприятие "Модернизация систем энерго-теплоснабжения на территории городского округа "поселок Палана". Изготовление ПСД для объекта: "Сейсмоусиление здания котельной "Центральная" городского округа "поселок Палана"</t>
  </si>
  <si>
    <t>08 1 17 11130</t>
  </si>
  <si>
    <t>08 3 00 00000</t>
  </si>
  <si>
    <t>Основное мероприятие " Уборка твердых бытовых отходов и крупногабаритного мусора с территории городского округа "поселок Палана"</t>
  </si>
  <si>
    <t>08 3 10 11150</t>
  </si>
  <si>
    <t>Основное мероприятие " Прочие мероприятия по благоустройству городского  округа "поселок Палана""</t>
  </si>
  <si>
    <t>08 3 11 11150</t>
  </si>
  <si>
    <t>Основное мероприятие " Приобретение строительно-дорожной и коммунальной техники, устройство площадок под установку мусоросборных контейнеров, приобретение мусоросборных контейнеров "</t>
  </si>
  <si>
    <t>08 3 34 11150</t>
  </si>
  <si>
    <t>Основное мероприятие " Уличное освещение в городском округе "поселок Палана "</t>
  </si>
  <si>
    <t>Дополнительное образование детей</t>
  </si>
  <si>
    <t>0703</t>
  </si>
  <si>
    <t>04 3 31 40060</t>
  </si>
  <si>
    <t>Основное мероприятие "Возмещение расходов на предоставление льготным категориям граждан услуг бани"</t>
  </si>
  <si>
    <t>02 1 18 21040</t>
  </si>
  <si>
    <t>Основное мероприятие "Приобретение спортивного (туристического) инвентаря".</t>
  </si>
  <si>
    <t>01 1 02 00000</t>
  </si>
  <si>
    <t>01 1 02 09990</t>
  </si>
  <si>
    <t>01 1 00 00000</t>
  </si>
  <si>
    <t>08 3 39 11140</t>
  </si>
  <si>
    <t>1.2.</t>
  </si>
  <si>
    <t>1.3.</t>
  </si>
  <si>
    <t>1102</t>
  </si>
  <si>
    <t>8.2</t>
  </si>
  <si>
    <t>8.3</t>
  </si>
  <si>
    <t>8.4</t>
  </si>
  <si>
    <t>02 4 41 R0820</t>
  </si>
  <si>
    <t>на реализацию программы "Энергоэффективность, развитие энергетикии коммунального хозяйства,обеспечение жителей населенных пунктов Камчатского края коммунальными услугами и услугами по благоустройству территорий". Проведение мероприятий, направленных на ремонт ветхих и аварийных сетей"</t>
  </si>
  <si>
    <t>на реализацию программы "Энергоэффективность, развитие энергетикии коммунального хозяйства,обеспечение жителей населенных пунктов Камчатского края коммунальными услугами и услугами по благоустройству территорий" Подпрограмма "Чистая водав Камчатском крае". Проведение технических мероприятий, направленных на решение вопросов по улучшению работы систем водоснабжения и водоотведения"</t>
  </si>
  <si>
    <t>на реализацию программы " Реализация государственной национальной политики и укрепление гражданского единства в Камчатском крае"</t>
  </si>
  <si>
    <t>на реализацию программы "Охрана окружающей среды, воспроизводство и использование природных ресурсов в Камчатском крае"</t>
  </si>
  <si>
    <t>000 202 40000 00 0000 151</t>
  </si>
  <si>
    <t>000 219 00000 00 0000 151</t>
  </si>
  <si>
    <t>000 219 60010 04 0000 151</t>
  </si>
  <si>
    <t xml:space="preserve">ИНЫЕ МЕЖБЮДЖЕТНЫЕ ТРАНСФЕРТЫ </t>
  </si>
  <si>
    <t>000 202 45091 04 0000 151</t>
  </si>
  <si>
    <t>на реализацию подпрограммы "Устойчивое развитие коренных малочисленных народов Севера, Сибири и Дальнего Востока, проживающих в Камчатском крае"</t>
  </si>
  <si>
    <t>000 202 49999 04 0000 151</t>
  </si>
  <si>
    <t>на реализацию подпрограммы "Физическая культура, спорт, молодежная политика, отдых и оздоровление детей в Камчатском крае"</t>
  </si>
  <si>
    <t>000 2 02 25527 04 0000 151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</si>
  <si>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</si>
  <si>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Основное мероприятие " Укрепление материально-технической базы традиционных отраслей хозяйствования в городском округе "поселок Палана" за счет средств краевого бюджета</t>
  </si>
  <si>
    <t>09 1 10 40220</t>
  </si>
  <si>
    <t>МП "Безопасность городского округа "поселок Палана" на 2017-2020 годы".</t>
  </si>
  <si>
    <t>13 0 00 00000</t>
  </si>
  <si>
    <t>Подпрограмма  " Защита населения и территории городского округа "поселок Палана" от чрезвычайных ситуаций, обеспечение пожарной безопасности и развитие гражданской обороны".</t>
  </si>
  <si>
    <t>13 1 00 00000</t>
  </si>
  <si>
    <t>Основное мероприятие "Повышение уровней готовности реагирования Паланского звена Камчатской ТП РСЧС на чрезвычайные ситуации природного и техногенного характера и защиты населения городского округа поселок Палана" от чрезвычайных ситуаций природного и техногенного характера, пожарной безопасности и безопасности людей на водных объектах"</t>
  </si>
  <si>
    <t>13 1 01 11070</t>
  </si>
  <si>
    <t>Основное мероприятие "Развитие гражданской обороны городского округа "поселок Палана"</t>
  </si>
  <si>
    <t>13 1 02 11080</t>
  </si>
  <si>
    <t>Основное мероприятие "Обеспечение деятельности и содержание подведомственных учреждений ЕДДС"</t>
  </si>
  <si>
    <t>13 1 03 11090</t>
  </si>
  <si>
    <t xml:space="preserve">Подпрограмма  " Профилактика терроризма и экстремизма". </t>
  </si>
  <si>
    <t>13 2 00 00000</t>
  </si>
  <si>
    <t>Основное мероприятие "Информирование граждан о методах предупреждения угрозы террористического акта, минимизации и ликвидации последствий ого проявлений, разъяснение сущности терроризма и его общественной опасности, формированию стойкого неприятия обществом, прежде всего молодежью, идеологии терроризма в различных его проявлениях"</t>
  </si>
  <si>
    <t>13 2 04 11070</t>
  </si>
  <si>
    <t>Основное мероприятие "Комплекс мероприятий по выполнению перечня мероприятий по реализации Комплексного плана противодействия идеологии терроризма в РФ годы на территории городского округа "поселок Палана"</t>
  </si>
  <si>
    <t>13 2 05 11070</t>
  </si>
  <si>
    <t>Основное мероприятие "Обеспечение деятельности консультационного пункта для предпринимателей, зарегистрированных на территории городского округа "поселок Палана" за счет средств краевого бюджета.</t>
  </si>
  <si>
    <t>07 1 21 40060</t>
  </si>
  <si>
    <t>Основное мероприятие "Предоставление грантов начинающим предпринимателям на создание собственного бизнеса" за счет средств краевого бюджета.</t>
  </si>
  <si>
    <t>07 1 31 40060</t>
  </si>
  <si>
    <t>Основное мероприятие "Проведение мероприятий, направленных на ремонт ветхих и аварийных сетей"(софинансирование из местного бюджета)</t>
  </si>
  <si>
    <t>08 1 12 11130</t>
  </si>
  <si>
    <t>Основное мероприятие "Проведение мероприятий, направленных на ремонт ветхих и аварийных сетей"за счет средств краевого бюджета</t>
  </si>
  <si>
    <t>08 1 12 40060</t>
  </si>
  <si>
    <t>Подпрограмма "Чистая вода в городском округе "поселок Палана". Мероприятия в области коммунального хозяйства</t>
  </si>
  <si>
    <t>08 2 20 00000</t>
  </si>
  <si>
    <t>Основное мероприятие "Проведение технических мероприятий, направленных на решение вопросов по улучшению работы систем водоснабжения и водоотведения" (софинансирование из местного бюджета)</t>
  </si>
  <si>
    <t>08 2 22 11130</t>
  </si>
  <si>
    <t>Основное мероприятие "Проведение технических мероприятий, направленных на решение вопросов по улучшению работы систем водоснабжения и водоотведения "за счет средств краевого бюджета</t>
  </si>
  <si>
    <t>08 2 22 40060</t>
  </si>
  <si>
    <t>08 3 10 40060</t>
  </si>
  <si>
    <t xml:space="preserve">Основное мероприятие "Мероприятия направленные на профилактику межнациональных конфликтов, сохранение и развитие культуры и языков коренных малочисленных народов Севера" </t>
  </si>
  <si>
    <t>03 1 12 R5160</t>
  </si>
  <si>
    <t>Субвенции на выполнение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</si>
  <si>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Массовый спорт</t>
  </si>
  <si>
    <t>01 1 15 00000</t>
  </si>
  <si>
    <t xml:space="preserve"> Основное мероприятие. Организация и проведение Всероссийского физкультурно-спортивного комплекса "Готов к труду и обороне". Реализация мероприятий соответствующей подпрограммы в рамках соответствующей МП. За счет средств краевого бюджета</t>
  </si>
  <si>
    <t>01 1 15 40060</t>
  </si>
  <si>
    <t>08 1 15 00000</t>
  </si>
  <si>
    <t>Основное мероприятие "Мероприятия, направленные на проведение работ по изготовлению технических планови и постановке на кадастровый учет объектов топливно-энергетического и жилищно-коммунального комплекса" за счет средств краевого бюджета</t>
  </si>
  <si>
    <t>08 1 15 40060</t>
  </si>
  <si>
    <t>Основное мероприятие "Мероприятия, направленные на проведение работ по изготовлению технических планови и постановке на кадастровый учет объектов топливно-энергетического и жилищно-коммунального комплекса" софинансирование местного бюджета</t>
  </si>
  <si>
    <t>08 1 15 11120</t>
  </si>
  <si>
    <t>8.5</t>
  </si>
  <si>
    <t>4.4</t>
  </si>
  <si>
    <t>Основное мероприятие "Обеспечение деятельности консультационного пункта для предпринимателей, зарегистрированных на территории городского округа "поселок Палана" (софинансирование из местного бюджета).</t>
  </si>
  <si>
    <t>Субвенции для осуществления государственных полномочий Камчатского края  по выплате ежемесячной доплаты к  заработной плате педагогическим работникам, 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</si>
  <si>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Подпрограмма "Организация отдыха, оздоровления и занятости детей и молодежи городского округа "поселок Палана"</t>
  </si>
  <si>
    <t>163 Иные межбюджетные трансферты на поддержку экономического и социального  развития коренных малочисленных народов Севера, Сибири и Дальнего Востока в рамках ПП "Укрепление единства российской нации и этнокультурное развитие народов России"</t>
  </si>
  <si>
    <t>Основное мероприятие "Мероприятия, направленные на проведение работ по изготовлению технических планов и постановке на кадастровый учет объектов топливно-энергетического и жилищно-коммунального комплекса" за счет средств краевого бюджета</t>
  </si>
  <si>
    <t>Основное мероприятие "Мероприятия, направленные на проведение работ по изготовлению технических планов и постановке на кадастровый учет объектов топливно-энергетического и жилищно-коммунального комплекса" софинансирование местного бюджета</t>
  </si>
  <si>
    <t>Основное мероприятие "Проведение мероприятий, направленных на ремонт ветхих и аварийных сетей "за счет средств краевого бюджета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</si>
  <si>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</si>
  <si>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</si>
  <si>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99 0 00 11190</t>
  </si>
  <si>
    <t>0107</t>
  </si>
  <si>
    <t>на реализацию подпрограммы "Энергосбережение и повышение энергетической эффективности в Камчатском крае". Основное мероприятие "Модернизация систем энерго-, теплоснабжения и объектов коммунально-бытового назначения на территории Камчатского края" Реконструкция ВЛ 0,38 кВ с КТП 6/0,4 в п. Палана (в том числе проектные работы)</t>
  </si>
  <si>
    <t>Субсидии бюджетам городских округов на софинансирование капитальных вложений в объекты муниципальной собственности из них;</t>
  </si>
  <si>
    <t>на реализацию программы "Профилактика терроризма и экстремизма в Камчатском крае". Основное мероприятие "Обеспечение антитеррористической защиты в местах с массовым пребыванием людей"</t>
  </si>
  <si>
    <t>Субвенции для осуществления государственных полномочий Камчатского края в части расходов на предоставление единовременной денежной выплаты гражданам, усыновившим (удочерившим) ребенка (детей) в Камчатском крае</t>
  </si>
  <si>
    <t xml:space="preserve">Прочие межбюджетные  трансферты, передаваемые бюджетам городских округов </t>
  </si>
  <si>
    <t>на ремонт сетей теплоснабжения по ул. Поротова городского округа "поселок Палана"</t>
  </si>
  <si>
    <t>на повышение оплаты труда работникам муниципальных учреждений культуры , определенных Указом Президента Российской Федерации от 07.05.2012 № 597  "о мероприятиях по реализации государственной социальной политики" финансируемых их местного бюджета</t>
  </si>
  <si>
    <t>на реализацию программы "Энергоэффективность, развитие энергетики коммунального хозяйства, обеспечение жителей населенных пунктов Камчатского края коммунальными услугами и услугами по благоустройству территорий". Мероприятия, направленные на проведение работ по изготовлению технических планов и постановке на кадастровый учет объектов топливно-энергетического и жилищно-коммунального комплексов</t>
  </si>
  <si>
    <t>13 2 05 40060</t>
  </si>
  <si>
    <t>Основное мероприятие "Обеспечение антитеррористической защиты в местах с массовым пребыванием людей" за счет средств краевого бюджета</t>
  </si>
  <si>
    <t>08 1 14 40070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</si>
  <si>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</si>
  <si>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08 1 14 S1130</t>
  </si>
  <si>
    <t>08 1 18 40650</t>
  </si>
  <si>
    <t>Основное мероприятие."Предоставление межбюджетных трансфертов местным бюджетам на решение вопросов местного значения в жилищно-коммунальной сфере". Иные межбюджетные трансферты на ремонт сетей теплоснабжения по ул. Поротова городского округа</t>
  </si>
  <si>
    <t>08 2 21 S1130</t>
  </si>
  <si>
    <t>08 2 21 40070</t>
  </si>
  <si>
    <t>03 2 21 40490</t>
  </si>
  <si>
    <t>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коды. за счет средств краевого бюджета</t>
  </si>
  <si>
    <t>02 3 38 40200</t>
  </si>
  <si>
    <t>на реализацию подпрограммы "Чистая вода в Камчатском крае". Основное мероприятие "Проведение мероприятий, направленных на реконструкцию внутрипоселковых сетей водопровода"</t>
  </si>
  <si>
    <t>Основное мероприятие "Проведение мероприятий, направленных на  реконструкцию внутрипоселковых сетей водопровода"бюджета  за счет средств субсидии на реализацию инвестиционных мероприятий из бюджета Камчатского края</t>
  </si>
  <si>
    <t>Основное мероприятие "Проведение мероприятий, направленных на  реконструкцию внутрипоселковых сетей водопровода" бюджета  за счет средств субсидии на реализацию инвестиционных мероприятий из бюджета Камчатского края</t>
  </si>
  <si>
    <t>Основное мероприятие "Проведение мероприятий, направленных на  реконструкцию внутрипоселковых сетей водопровода"бюджета  (софинансирование из местного бюджета)</t>
  </si>
  <si>
    <t>ОТЧЕТ</t>
  </si>
  <si>
    <t>Приложение №1</t>
  </si>
  <si>
    <t>"Об исполнении бюджета городского округа "поселок Палана" за 2016 год"</t>
  </si>
  <si>
    <t>"Об исполнении бюджета городского округа "поселок Палана" за 2017 год"</t>
  </si>
  <si>
    <t>от  « ___» ________ 2018 г. №_________</t>
  </si>
  <si>
    <t>Годовой объем</t>
  </si>
  <si>
    <t xml:space="preserve"> Утверждено</t>
  </si>
  <si>
    <t xml:space="preserve"> Исполнено </t>
  </si>
  <si>
    <t xml:space="preserve"> % исполнения</t>
  </si>
  <si>
    <t xml:space="preserve">об исполнении доходов бюджета городского округа "поселок Палана" за 2017 год </t>
  </si>
  <si>
    <t xml:space="preserve">Утверждено </t>
  </si>
  <si>
    <t>Исполнено</t>
  </si>
  <si>
    <t xml:space="preserve">% исполнения </t>
  </si>
  <si>
    <t>Приложение №3</t>
  </si>
  <si>
    <t>Утверждено</t>
  </si>
  <si>
    <t>% исполнения</t>
  </si>
  <si>
    <t>ОТЧЕТ                                                                                                                                                                                                                                                                           об исполнении расходов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"поселок Палана" за 2017 год</t>
  </si>
  <si>
    <t>от " ___"  _______2018г.  № _______</t>
  </si>
  <si>
    <t xml:space="preserve">об исполнении ведомственной структуры расходов за 2017 год </t>
  </si>
  <si>
    <t>(тыс.руб)</t>
  </si>
  <si>
    <t>об исполнении  муниципальных программ</t>
  </si>
  <si>
    <t>Приложение №2</t>
  </si>
  <si>
    <t>-</t>
  </si>
  <si>
    <t xml:space="preserve">ОТЧЕТ </t>
  </si>
  <si>
    <t xml:space="preserve">по исполнению источников  финансирования дефицита бюджета </t>
  </si>
  <si>
    <t xml:space="preserve"> "Об исполнении бюджета городского округа "поселок Палана" за 2017 год" </t>
  </si>
  <si>
    <t xml:space="preserve"> городского округа "поселок Палана" за 2017 год</t>
  </si>
  <si>
    <t>11.</t>
  </si>
  <si>
    <t>11.1</t>
  </si>
  <si>
    <t>11.2</t>
  </si>
  <si>
    <t>Основное мероприятие "Модернизация систем энерго-, теплоснабжения и объектов коммунально-бытового назначения на территории Камчатского края" Реконструкция ВЛ ,0,38 кВ с КТП 6/0.4 кВ в п.Палана Камчатского края ( в том числе модификация проектной документации " Реконструкция ВЛ ,0,38 кВ с КТП 6/0.4 кВ в п.Палана Камчатского края" 2004г.) софинансирование местного бюджета</t>
  </si>
  <si>
    <t>Основное мероприятие "Модернизация систем энерго-, теплоснабжения и объектов коммунально-бытового назначения на территории Камчатского края Реконструкция ВЛ ,0,38 кВ с КТП 6/0.4 кВ в п.Палана Камчатского края ( в том числе модификация проектной документации " Реконструкция ВЛ ,0,38 кВ с КТП 6/0.4 кВ в п.Палана Камчатского края" 2004г.) за счет средств субсидии на реализацию инвестиционных мероприятий из бюджета Камчатского края</t>
  </si>
  <si>
    <t>Основное мероприятие "Модернизация систем энерго-, теплоснабжения и объектов коммунально-бытового назначения на территории Камчатского края" Реконструкция ВЛ ,0,38 кВ с КТП 6/0.4 кВ в п.Палана Камчатского края ( в том числе модификация проектной документации " Реконструкция ВЛ ,0,38 кВ с КТП 6/0.4 кВ в п.Палана Камчатского края" 2004г.) за счет средств субсидии на реализацию инвестиционных мероприятий из бюджета Камчатского края</t>
  </si>
  <si>
    <t>об исполнении расходов бюджета городского округа "поселок  Палана" за 2017 год по разделам и подразделам классификации расходов бюджетов</t>
  </si>
  <si>
    <t>Приложение №6</t>
  </si>
  <si>
    <t xml:space="preserve">городского округа "поселок Палана" за 2017 год </t>
  </si>
  <si>
    <t>000 1 05 04000 02 0000 110</t>
  </si>
  <si>
    <t>Налог ,взимаемый в связи с применением патентной системы налогообложения</t>
  </si>
  <si>
    <t>Подпрограмма "Энергосбережение и повышение энергетической эффективности в городском округе "поселок Палана"</t>
  </si>
  <si>
    <t>- лизинговые операции</t>
  </si>
  <si>
    <t>000 1 05 01010 01 0000 110</t>
  </si>
  <si>
    <t>Налог , взимаемый с налогоплательщиков, выбравших в качестве объекта налогообложения доходы</t>
  </si>
  <si>
    <t>000 1 05 01020 01 0000 110</t>
  </si>
  <si>
    <t>000 1 05 02000 02 0000 110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</si>
  <si>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</si>
  <si>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</si>
  <si>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</si>
  <si>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 xml:space="preserve">000 1 06 01000 00 0000 110 </t>
  </si>
  <si>
    <t>102 11 05</t>
  </si>
  <si>
    <t xml:space="preserve">Субвенции  бюджетам  городских   округов по выплате вознаграждения за выполнение функций   классного руководителя  </t>
  </si>
  <si>
    <t>Социальная политика</t>
  </si>
  <si>
    <t>(тыс.руб.)</t>
  </si>
  <si>
    <t xml:space="preserve">городского округа "поселок Палана" </t>
  </si>
  <si>
    <t>Приложение №5</t>
  </si>
  <si>
    <t>Источники финансирования дефицита  бюджета:</t>
  </si>
  <si>
    <t>000 2 00 00000 00 0000 000</t>
  </si>
  <si>
    <t xml:space="preserve">БЕЗВОЗМЕЗДНЫЕ ПОСТУПЛЕНИЯ </t>
  </si>
  <si>
    <t>Коммунальное хозяйство</t>
  </si>
  <si>
    <t>0502</t>
  </si>
  <si>
    <t>Благоустройство</t>
  </si>
  <si>
    <t>0503</t>
  </si>
  <si>
    <t>Другие вопросы в области образования</t>
  </si>
  <si>
    <t>0709</t>
  </si>
  <si>
    <t>Культура</t>
  </si>
  <si>
    <t>0801</t>
  </si>
  <si>
    <t>Физическая культура и спорт</t>
  </si>
  <si>
    <t>Пенсионное обеспечение</t>
  </si>
  <si>
    <t>1001</t>
  </si>
  <si>
    <t xml:space="preserve">Наименование показателя </t>
  </si>
  <si>
    <t xml:space="preserve">Код бюджетной классификации </t>
  </si>
  <si>
    <t xml:space="preserve">Предоставление субсидий бюджетным, автономным учреждениям и иным некоммерческим организациям </t>
  </si>
  <si>
    <t xml:space="preserve">Муниципальная программа  "Совершенствование управления муниципальным имуществом городского округа  "поселок Палана" на 2015-2019 годы" </t>
  </si>
  <si>
    <t>06</t>
  </si>
  <si>
    <t>07</t>
  </si>
  <si>
    <t>Национальная оборона</t>
  </si>
  <si>
    <t>Национальная безопасность и правоохранительная деятельность</t>
  </si>
  <si>
    <t>09</t>
  </si>
  <si>
    <t>000 115 00000 00 0000 000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</si>
  <si>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</si>
  <si>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000 1 13 01994 04 0000 130</t>
  </si>
  <si>
    <t>000 1 13 02994 04 0000 130</t>
  </si>
  <si>
    <t>СУБСИДИИ БЮДЖЕТАМ БЮДЖЕТНОЙ СИСТЕМЫ РОССИЙСКОЙ ФЕДЕРАЦИИ  (МЕЖБЮДЖЕТНЫЕ СУБСИДИИ)</t>
  </si>
  <si>
    <t xml:space="preserve">Субвенции  бюджетам  городских   округов на осуществление первичного воинского  учета на территориях,   где   отсутствуют    военные комиссариаты                </t>
  </si>
  <si>
    <t>Приложение №4</t>
  </si>
  <si>
    <t>ДОХОДЫ ОТ ПРОДАЖИ МАТЕРИАЛЬНЫХ И НЕМАТЕРИАЛЬНЫХ АКТИВОВ</t>
  </si>
  <si>
    <t>НАЛОГОВЫЕ И НЕНАЛОГОВЫЕ ДОХОДЫ</t>
  </si>
  <si>
    <t xml:space="preserve"> 000 1 03 02000 01 0000 110</t>
  </si>
  <si>
    <t>АКЦИЗЫ ПО ПОДАКЦИЗНЫМ ТОВАРАМ (ПРОДУКЦИИ), ПРОИЗВОДИМЫМ НА ТЕРРИТОРИИ РОССИЙСКОЙ ФЕДЕРАЦИИ</t>
  </si>
  <si>
    <t xml:space="preserve">Прочие доходы от оказания платных услуг (работ) получателями средств бюджетов городских округов </t>
  </si>
  <si>
    <t xml:space="preserve">Субвенции  бюджетам  городских   округов на предоставление гражданам субсидий на оплату жилого помещения и коммунальных услуг    </t>
  </si>
  <si>
    <t>Охрана семьи и детства</t>
  </si>
  <si>
    <t>Социальная помощь</t>
  </si>
  <si>
    <t>Другие вопросы в области социальной политики</t>
  </si>
  <si>
    <t>3.</t>
  </si>
  <si>
    <t>1</t>
  </si>
  <si>
    <t>3</t>
  </si>
  <si>
    <t>5</t>
  </si>
  <si>
    <t>6</t>
  </si>
  <si>
    <t>Национальная экономика</t>
  </si>
  <si>
    <t>05</t>
  </si>
  <si>
    <t>Жилищно-коммунальное хозяйство</t>
  </si>
  <si>
    <t>Образование</t>
  </si>
  <si>
    <t>08</t>
  </si>
  <si>
    <t>4.1</t>
  </si>
  <si>
    <t>4.2</t>
  </si>
  <si>
    <t>0104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</si>
  <si>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</si>
  <si>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</si>
  <si>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</si>
  <si>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</si>
  <si>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</si>
  <si>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0309</t>
  </si>
  <si>
    <t>600</t>
  </si>
  <si>
    <t>Социальное обеспечение и иные выплаты населению</t>
  </si>
  <si>
    <t>300</t>
  </si>
  <si>
    <t>(тыс. рублей)</t>
  </si>
  <si>
    <t xml:space="preserve">000 1 11 05010 04 0000 120 </t>
  </si>
  <si>
    <t xml:space="preserve">000 1 11 05024 04 0000 120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</si>
  <si>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</si>
  <si>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</si>
  <si>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</si>
  <si>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</si>
  <si>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</si>
  <si>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</si>
  <si>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</si>
  <si>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000 2 02 00000 00 0000 000</t>
  </si>
  <si>
    <t>БЕЗВОЗМЕЗДНЫЕ ПОСТУПЛЕНИЯ ОТ ДРУГИХ БЮДЖЕТОВ БЮДЖЕТНОЙ СИСТЕМЫ</t>
  </si>
  <si>
    <t>Дотации бюджетам городских округов на выравнивание уровня бюджетной обеспеченности</t>
  </si>
  <si>
    <t>Субвенции  бюджетам  городских   округов на государственную      регистрацию      актов гражданского состояния</t>
  </si>
  <si>
    <t>ВСЕГО ДОХОДОВ</t>
  </si>
  <si>
    <t>ДОТАЦИИ БЮДЖЕТАМ СУБЪЕКТОВ РОССИЙСКОЙ ФЕДЕРАЦИИ И МУНИЦИПАЛЬНЫХ ОБРАЗОВАНИЙ</t>
  </si>
  <si>
    <t xml:space="preserve"> п/п</t>
  </si>
  <si>
    <t xml:space="preserve">Наименование </t>
  </si>
  <si>
    <t>Ведомство</t>
  </si>
  <si>
    <t>Раздел и подраздел</t>
  </si>
  <si>
    <t>Целевая статья</t>
  </si>
  <si>
    <t>Вид расходов</t>
  </si>
  <si>
    <t>1.</t>
  </si>
  <si>
    <t>Финансовое управление  администрации городского округа "поселок Палана"</t>
  </si>
  <si>
    <t>001</t>
  </si>
  <si>
    <t>013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</si>
  <si>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</si>
  <si>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</si>
  <si>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2.</t>
  </si>
  <si>
    <t>Администрация городского округа "поселок Палана"</t>
  </si>
  <si>
    <t>011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</si>
  <si>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</si>
  <si>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</si>
  <si>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1006</t>
  </si>
  <si>
    <t>10.1</t>
  </si>
  <si>
    <t>10.2</t>
  </si>
  <si>
    <t>Дотации бюджетам городских округов на поддержку мер по обеспечению сбалансированности бюджетов</t>
  </si>
  <si>
    <t xml:space="preserve">0701 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</si>
  <si>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</si>
  <si>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01 03 00 00 04 0000 810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</si>
  <si>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</si>
  <si>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 xml:space="preserve"> </t>
  </si>
  <si>
    <t>Код бюджетной классификации РФ</t>
  </si>
  <si>
    <t>Наименование источника финансирования дефицита</t>
  </si>
  <si>
    <t xml:space="preserve">Годовой объем 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</si>
  <si>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</si>
  <si>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</si>
  <si>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</si>
  <si>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Увеличение остатков средств бюджетов</t>
  </si>
  <si>
    <t>01 05 02 00 00 0000 500</t>
  </si>
  <si>
    <t xml:space="preserve">Всего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</si>
  <si>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</si>
  <si>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ВСЕГО РАСХОДОВ</t>
  </si>
  <si>
    <t xml:space="preserve">Прочие доходы от компенсации затрат бюджетов городских округов </t>
  </si>
  <si>
    <t>400</t>
  </si>
  <si>
    <t xml:space="preserve">Функционирование высшего должностного лица субъекта Российской Федерации и муниципального образования </t>
  </si>
  <si>
    <t>0314</t>
  </si>
  <si>
    <t xml:space="preserve">в том числе за счет средств федерального бюджета </t>
  </si>
  <si>
    <t>13</t>
  </si>
  <si>
    <t xml:space="preserve">Другие вопросы в области культуры, кинематографии </t>
  </si>
  <si>
    <t>10.</t>
  </si>
  <si>
    <t>расходы за счет средств федерального бюджета</t>
  </si>
  <si>
    <t xml:space="preserve">Налог на доходы физических лиц                                                    </t>
  </si>
  <si>
    <t>000 1 05 00000 00 0000 000</t>
  </si>
  <si>
    <t>НАЛОГИ НА СОВОКУПНЫЙ ДОХОД</t>
  </si>
  <si>
    <t>№№</t>
  </si>
  <si>
    <t>Раздел</t>
  </si>
  <si>
    <t>Подраздел</t>
  </si>
  <si>
    <t>2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</si>
  <si>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</si>
  <si>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</si>
  <si>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</si>
  <si>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 xml:space="preserve">Органы юстиции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</si>
  <si>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</si>
  <si>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вопросы в области национальной безопасности и правоохранительной деятельности </t>
  </si>
  <si>
    <t>Дорожное хозяйство (дорожные фонды)</t>
  </si>
  <si>
    <t xml:space="preserve">Физическая культура </t>
  </si>
  <si>
    <t>Обслуживание государственного и муниципального долга</t>
  </si>
  <si>
    <t xml:space="preserve">Всего расходов </t>
  </si>
  <si>
    <t>возврат излишне уплаченных сумм по платежам в Экологический фонд</t>
  </si>
  <si>
    <t>Физическая культура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</si>
  <si>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</si>
  <si>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</si>
  <si>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0113</t>
  </si>
  <si>
    <t>0804</t>
  </si>
  <si>
    <t>1101</t>
  </si>
  <si>
    <t>тыс.рублей</t>
  </si>
  <si>
    <t>№/№</t>
  </si>
  <si>
    <t xml:space="preserve">Наименование целевой программы </t>
  </si>
  <si>
    <t>Раздел/подраздел</t>
  </si>
  <si>
    <t xml:space="preserve">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бюджетов, имеющим ученые степени доктора наук, кандидата наук, государственные награды СССР, РСФСР и РФ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</si>
  <si>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</si>
  <si>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</si>
  <si>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</si>
  <si>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01 05 02 01 04 0000 510</t>
  </si>
  <si>
    <t>Увеличение прочих остатков денежных средств бюджетов городских округов</t>
  </si>
  <si>
    <t>01 05 00 00 00 0000 600</t>
  </si>
  <si>
    <t xml:space="preserve">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</si>
  <si>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</si>
  <si>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</si>
  <si>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</si>
  <si>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11</t>
  </si>
  <si>
    <t>0111</t>
  </si>
  <si>
    <t>01 03 00 00 00 0000 000</t>
  </si>
  <si>
    <t>01 03 00 00 00 0000 800</t>
  </si>
  <si>
    <t xml:space="preserve">Уменьшение прочих остатков денежных средств бюджетов </t>
  </si>
  <si>
    <t>01 05 02 01 04 0000 610</t>
  </si>
  <si>
    <t xml:space="preserve">Совет  депутатов городского округа "поселок Палана"         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</si>
  <si>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</si>
  <si>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</si>
  <si>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4.</t>
  </si>
  <si>
    <t>014</t>
  </si>
  <si>
    <t>5.</t>
  </si>
  <si>
    <t>6.</t>
  </si>
  <si>
    <t>Контрольно-счетная комиссия городского округа «поселок Палана»</t>
  </si>
  <si>
    <t>016</t>
  </si>
  <si>
    <t>7.</t>
  </si>
  <si>
    <t>Общее образование</t>
  </si>
  <si>
    <t>0702</t>
  </si>
  <si>
    <t>0707</t>
  </si>
  <si>
    <t>8.</t>
  </si>
  <si>
    <t>Дошкольное образование</t>
  </si>
  <si>
    <t>0701</t>
  </si>
  <si>
    <t>9.</t>
  </si>
  <si>
    <t>10</t>
  </si>
  <si>
    <t>4</t>
  </si>
  <si>
    <t>01</t>
  </si>
  <si>
    <t>02</t>
  </si>
  <si>
    <t>03</t>
  </si>
  <si>
    <t>04</t>
  </si>
  <si>
    <t>Муниципальная программа "Социальная поддержка граждан в городском округе "поселок Палана" на 2014-2015 годы"</t>
  </si>
  <si>
    <t xml:space="preserve">Муниципальная программа  "Совершенствование управления муниципальным имуществом городского округа на 2015-2019 годы" </t>
  </si>
  <si>
    <t>0800</t>
  </si>
  <si>
    <t>Подпрограмма "Обеспечение реализации Программы"</t>
  </si>
  <si>
    <t>Подпрограмма "Повышение эффективности управления муниципальным имуществом"</t>
  </si>
  <si>
    <t>12.</t>
  </si>
  <si>
    <t xml:space="preserve">Жилищное хозяйство </t>
  </si>
  <si>
    <t>Жилищное хозяйство</t>
  </si>
  <si>
    <t>0501</t>
  </si>
  <si>
    <t xml:space="preserve">СУБВЕНЦИИ БЮДЖЕТАМ СУБЪЕКТОВ РОССИЙСКОЙ ФЕДЕРАЦИИ И МУНИЦИПАЛЬНЫХ ОБРАЗОВАНИЙ </t>
  </si>
  <si>
    <t>Непрограммные расходы</t>
  </si>
  <si>
    <t>14</t>
  </si>
  <si>
    <t>Бюджетные кредиты от других бюджетов бюджетной  системы Российской Федерации</t>
  </si>
  <si>
    <t xml:space="preserve"> 01 03 00 00 00 0000 700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</si>
  <si>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</si>
  <si>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01 03 00 00 04 0000 710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</si>
  <si>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</si>
  <si>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Уменьшение прочих остатков денежных средств бюджетов городских округов</t>
  </si>
  <si>
    <t>Прочие субсидии:</t>
  </si>
  <si>
    <t xml:space="preserve">Субвенции  бюджетам  городских   округов на выполнение     передаваемых      полномочий субъектов Российской Федерации:  </t>
  </si>
  <si>
    <t>Годовой объем ассигнований</t>
  </si>
  <si>
    <t>АДМИНИСТРАТИВНЫЕ ПЛАТЕЖИ И СБОРЫ</t>
  </si>
  <si>
    <t>000 1 00 00000 00 0000 000</t>
  </si>
  <si>
    <t>000 1 01 00000 00 0000 000</t>
  </si>
  <si>
    <t xml:space="preserve">НАЛОГИ НА ПРИБЫЛЬ, ДОХОДЫ                                                        </t>
  </si>
  <si>
    <t>000 1 01 01000 00 0000 110</t>
  </si>
  <si>
    <t>Налог на прибыль организаций</t>
  </si>
  <si>
    <t>000 1 01 02000 01 0000 110</t>
  </si>
  <si>
    <t xml:space="preserve">Субвенции  бюджетам  городских   округов на  содержание ребенка в семье опекуна и приемной семье, а также вознаграждение, причитающееся приемному родителю   </t>
  </si>
  <si>
    <t>Другие вопросы в области национальной безопасности и правоохранительной деятельности</t>
  </si>
  <si>
    <t>000 1 05 01050 01 0000 110</t>
  </si>
  <si>
    <t>000 1 05 03000 01 0000 110</t>
  </si>
  <si>
    <t>Единый сельскохозяйственный налог</t>
  </si>
  <si>
    <t>000 1 13 00000 00 0000 000</t>
  </si>
  <si>
    <t xml:space="preserve">ДОХОДЫ ОТ ОКАЗАНИЯ ПЛАТНЫХ УСЛУГ (РАБОТ) И КОМПЕНСАЦИИ ЗАТРАТ ГОСУДАРСТВА </t>
  </si>
  <si>
    <t>Органы юстиции</t>
  </si>
  <si>
    <t>0304</t>
  </si>
  <si>
    <t>Социальное обеспечение населения</t>
  </si>
  <si>
    <t>1004</t>
  </si>
  <si>
    <t>1003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</si>
  <si>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</si>
  <si>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000 1 11 05034  0400 00 120</t>
  </si>
  <si>
    <t>000 114 00000 00 0000 000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</si>
  <si>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</si>
  <si>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000 111 07014 04 0000 120</t>
  </si>
  <si>
    <t>000 111 09044 04 0000 120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</si>
  <si>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</si>
  <si>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0409</t>
  </si>
  <si>
    <t xml:space="preserve">Раздел </t>
  </si>
  <si>
    <t xml:space="preserve"> Подраздел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</si>
  <si>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</si>
  <si>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</si>
  <si>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</si>
  <si>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100</t>
  </si>
  <si>
    <t>200</t>
  </si>
  <si>
    <t>800</t>
  </si>
  <si>
    <t>Комитет по управлению муниципальным имуществом  городского округа «поселок Палана»</t>
  </si>
  <si>
    <t xml:space="preserve">Культура, кинематография </t>
  </si>
  <si>
    <t>Общегосударственные вопросы</t>
  </si>
  <si>
    <t xml:space="preserve">Налог на имущество физических лиц                                           </t>
  </si>
  <si>
    <t xml:space="preserve">000 1 06 06000 00 0000 110 </t>
  </si>
  <si>
    <t>Земельный налог</t>
  </si>
  <si>
    <t>000 1 08 00000 00 0000 000</t>
  </si>
  <si>
    <t xml:space="preserve">ГОСУДАРСТВЕННАЯ ПОШЛИНА                                  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</si>
  <si>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</si>
  <si>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                                  </t>
  </si>
  <si>
    <t>000 1 12 00000 00 0000 000</t>
  </si>
  <si>
    <t>Дорожное хозяйство (дорожный фонд)</t>
  </si>
  <si>
    <t>Минимальный налог, зачисляемый в бюджеты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</si>
  <si>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</si>
  <si>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990 00 00 000</t>
  </si>
  <si>
    <t>99 0 00 11010</t>
  </si>
  <si>
    <t>04 0 00 00000</t>
  </si>
  <si>
    <t>04 1 00 00000</t>
  </si>
  <si>
    <t>04 1 10 11160</t>
  </si>
  <si>
    <t>04 1 11 40230</t>
  </si>
  <si>
    <t>04 2 00 00000</t>
  </si>
  <si>
    <t>04 2 20 11160</t>
  </si>
  <si>
    <t>04 2 21 40170</t>
  </si>
  <si>
    <t>04 2 22 40180</t>
  </si>
  <si>
    <t>04 2 23 40250</t>
  </si>
  <si>
    <t>04 3 30 09990</t>
  </si>
  <si>
    <t>04 2 31 09990</t>
  </si>
  <si>
    <t>04 4 00 00000</t>
  </si>
  <si>
    <t>04 4 40 09990</t>
  </si>
  <si>
    <t>02 0 00 00000</t>
  </si>
  <si>
    <t>02 3 00 00000</t>
  </si>
  <si>
    <t>02 3 33 40210</t>
  </si>
  <si>
    <t>02 1 12 21020</t>
  </si>
  <si>
    <t>99 0 00 00000</t>
  </si>
  <si>
    <t>99 0 00 11020</t>
  </si>
  <si>
    <t>99 0 00 40100</t>
  </si>
  <si>
    <t>02 2 20 40110</t>
  </si>
  <si>
    <t>02 3 31 40120</t>
  </si>
  <si>
    <t>02 3 32 41120</t>
  </si>
  <si>
    <t>99 0 00 11040</t>
  </si>
  <si>
    <t>Основное мероприятие " Укрепление материально-технической базы традиционных отраслей хозяйствования в городском округе "поселок Палана"</t>
  </si>
  <si>
    <t xml:space="preserve">09 1 10 09990 </t>
  </si>
  <si>
    <t>99 0 00 11050</t>
  </si>
  <si>
    <t>99 0 00 11060</t>
  </si>
  <si>
    <t>99 0 00 40080</t>
  </si>
  <si>
    <t>79 5 00 01000</t>
  </si>
  <si>
    <t xml:space="preserve">99 0 00 00000 </t>
  </si>
  <si>
    <t>99 0 00 51180</t>
  </si>
  <si>
    <t>99 0  00 59300</t>
  </si>
  <si>
    <t>99 0 00 40270</t>
  </si>
  <si>
    <t>99 0 00 59300</t>
  </si>
  <si>
    <t>05 1 00 00000</t>
  </si>
  <si>
    <t>05 1 01 09990</t>
  </si>
  <si>
    <t>06 1 00 00000</t>
  </si>
  <si>
    <t>06 1 00 09990</t>
  </si>
  <si>
    <t>06 1 01 09990</t>
  </si>
  <si>
    <t>08 0 00 00000</t>
  </si>
  <si>
    <t>04 2 32 09990</t>
  </si>
  <si>
    <t>04 4 33 09990</t>
  </si>
  <si>
    <t>03 0 00 00000</t>
  </si>
  <si>
    <t>03 1 00 00000</t>
  </si>
  <si>
    <t>03 1 11 09990</t>
  </si>
  <si>
    <t>03 2 21 11160</t>
  </si>
  <si>
    <t>02 1 00 00000</t>
  </si>
  <si>
    <t>Основное мероприятие "Доплаты к пенсиям за выслугу лет муниципальным служащим в городском округе "поселок Палана"</t>
  </si>
  <si>
    <t xml:space="preserve">02 1 13 21030  </t>
  </si>
  <si>
    <t>02 1 11 40240</t>
  </si>
  <si>
    <t>0 23 00 00000</t>
  </si>
  <si>
    <t>02 3 34 41160</t>
  </si>
  <si>
    <t>02 3 36 52600</t>
  </si>
  <si>
    <t>Основное мероприятие " Мероприятия по приобретению новогодних подарков отдельным категориям граждан"</t>
  </si>
  <si>
    <t>Основное мероприятие "Осуществление дополнительных мер социальной защиты граждан, оказавшихся в сложной жизненной ситуации"</t>
  </si>
  <si>
    <t>02 1 14 21040</t>
  </si>
  <si>
    <t>Основное мероприятие "Единовременные выплаты отдельным категориям граждан, проживающих в городском округе "поселок Палана", в связи с проведением мероприятий, посвященных дням воинской славы России, праздничным, памятным и иным значимым датам"</t>
  </si>
  <si>
    <t>02 1 15 21050</t>
  </si>
  <si>
    <t>02 1 17 21060</t>
  </si>
  <si>
    <t>01 1 01 09990</t>
  </si>
  <si>
    <t>10 2 00 00000</t>
  </si>
  <si>
    <t>10 2 21 11060</t>
  </si>
  <si>
    <t>10 1 00 00000</t>
  </si>
  <si>
    <t>02 4 00 00000</t>
  </si>
  <si>
    <t xml:space="preserve">Обеспечение деятельности органов местного самоуправления (муниципальных органов) городского округа "поселок Палана", за исключением обособленных расходов, которым присваиваются уникальные коды </t>
  </si>
  <si>
    <t>Подпрограмма "Развитие дошкольного образования"</t>
  </si>
  <si>
    <t>Основное мероприятие "Развитие дошкольного образования"</t>
  </si>
  <si>
    <t xml:space="preserve">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 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</si>
  <si>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Камчатском крае</t>
  </si>
  <si>
    <t>Подпрограмма "Развитие общего образования"</t>
  </si>
  <si>
    <t>Основное мероприятие "Развитие общего образования"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</si>
  <si>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 дополнительного образования детей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</si>
  <si>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образовательных учреждениях в Камчатском крае</t>
  </si>
  <si>
    <t xml:space="preserve"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   </t>
  </si>
  <si>
    <t xml:space="preserve">Подпрограмма "Организация отдыха, оздоровления и занятости детей и молодежи городского округа "поселок Палана" </t>
  </si>
  <si>
    <t xml:space="preserve">Основное мероприятие "Организация отдыха, оздоровления и занятости детей и молодежи городского округа "поселок Палана" </t>
  </si>
  <si>
    <t xml:space="preserve">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</t>
  </si>
  <si>
    <t>Основное мероприятие "Другие вопросы в области образования"</t>
  </si>
  <si>
    <t>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</si>
  <si>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Подпрограмма "Патриотическое воспитание граждан в городском округе "поселок Палана"</t>
  </si>
  <si>
    <t>Основное мероприятие "Патриотическое воспитание граждан в городском округе "поселок Палана"</t>
  </si>
  <si>
    <t>Подпрограмма "Социальная поддержка семьи и детей"</t>
  </si>
  <si>
    <t>Подпрограмма "Социальная поддержка отдельных категорий граждан"</t>
  </si>
  <si>
    <t>Глава муниципального образования</t>
  </si>
  <si>
    <t>Непрограммные расходы.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</si>
  <si>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крае.</t>
  </si>
  <si>
    <t>Подпрограмма "Социальное обслуживание населения"</t>
  </si>
  <si>
    <t>02 2 00 00000</t>
  </si>
  <si>
    <t>Субвенции на выполнение  государственных полномочий Камчатского края  по социальному обслуживанию отдельных  категорий граждан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</si>
  <si>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</si>
  <si>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</si>
  <si>
    <t>Резервные фонды местных администраций</t>
  </si>
  <si>
    <t>07 1 00 00000</t>
  </si>
  <si>
    <t>09 1 00 00000</t>
  </si>
  <si>
    <t>Реализация государственных функций, связанных с общегосударственным управлением. Выполнение других обязательств государства</t>
  </si>
  <si>
    <t>Обеспечение реализации муниципальных услуг и функций, в том числе по выполнению муниципальных полномочий городского округа "поселок Палана"</t>
  </si>
  <si>
    <t>Субвенции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</si>
  <si>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животных.</t>
  </si>
  <si>
    <t>Расходы на реализацию муниципальных программ (зарезервированные ассигнования)</t>
  </si>
  <si>
    <t>Субвенции на осуществление первичного воинского учета на территориях, где отсутствуют военные комиссариаты</t>
  </si>
  <si>
    <t>Субвенции на выполнение государственных полномочий по государственной регистрации актов гражданского состояния</t>
  </si>
  <si>
    <t>Основное мероприятие "Профилактика правонарушений и преступлений на территории городского округа "поселок Палана"</t>
  </si>
  <si>
    <t>Основное мероприятие "Повышение безопасности дорожного движения на территории городского округа "поселок Палана"</t>
  </si>
  <si>
    <t>Подпрограмма  "Энергосбережение и повышение энергетической эффективности в городском округе "поселок Палана"</t>
  </si>
  <si>
    <t>08 1 10 00000</t>
  </si>
  <si>
    <t>Подпрограмма "Патриотическое воспитание граждан в городском округе "поселок Палана".</t>
  </si>
  <si>
    <t>04 4 30 00000</t>
  </si>
  <si>
    <t>Подпрограмма "Организация и проведение культурно-массовых мероприятий в городском округе "поселок Палана"</t>
  </si>
  <si>
    <t>Основное мероприятие "Организация и проведение культурно-массовых мероприятий, фестивалей, конкурсов"</t>
  </si>
  <si>
    <t>03 1 10 00000</t>
  </si>
  <si>
    <t>Подпрограмма "Организация досуга населения"</t>
  </si>
  <si>
    <t>Основное мероприятие "Расходы на обеспечение деятельности (оказание услуг) учреждений, в том числе на предоставление муниципальным автономным учреждениям субсидий"</t>
  </si>
  <si>
    <t>03 2 20 00000</t>
  </si>
  <si>
    <t xml:space="preserve">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коды. </t>
  </si>
  <si>
    <t>Подпрограмма  "Социальная поддержка отдельных категорий граждан".</t>
  </si>
  <si>
    <t>Субвенции на выполнение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</si>
  <si>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</si>
  <si>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выплата единовременного пособия при всех формах устройства детей, лишенных родительского попечения, в семью</t>
  </si>
  <si>
    <t>Подпрограмма "Социальная поддержка отдельных категорий граждан".</t>
  </si>
  <si>
    <t>01 0 00 00000</t>
  </si>
  <si>
    <t>Основное мероприятие "Развитие физической культуры в городском округе "поселок Палана".</t>
  </si>
  <si>
    <t xml:space="preserve">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коды. </t>
  </si>
  <si>
    <t>10 2 20 00000</t>
  </si>
  <si>
    <t>Подпрограмма "Обеспечение жильем отдельных категорий граждан"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</si>
  <si>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 числа детей-сирот и детей, оставшихся без попечения родителей, жилыми помещениями</t>
  </si>
  <si>
    <t>03 2 00 00000</t>
  </si>
  <si>
    <t>Муниципальная программа "Развитие культуры в городском округе "поселок Палана" на 2016-2020 годы"</t>
  </si>
  <si>
    <t>Муниципальная программа "Социальная поддержка граждан в городском округе "поселок Палана" на 2016-2020 годы"</t>
  </si>
  <si>
    <t>Подпрограмма  "Социальная поддержка отдельных категорий граждан"</t>
  </si>
  <si>
    <t>2.1</t>
  </si>
  <si>
    <t>Подпрограмма " Социальная обслуживание населения"</t>
  </si>
  <si>
    <t>2.2</t>
  </si>
  <si>
    <t>Подпрограмма " Социальная поддержка семьи и детей"</t>
  </si>
  <si>
    <t>2.3</t>
  </si>
  <si>
    <t>2.4</t>
  </si>
  <si>
    <t>Подпрограмма " Обеспечение жильем отдельных категорий граждан"</t>
  </si>
  <si>
    <t>3.1</t>
  </si>
  <si>
    <t>3.2</t>
  </si>
  <si>
    <t>Муниципальная программа "Развитие физической культуры в городском округе "поселок Палана" на  2016-2020 годы"</t>
  </si>
  <si>
    <t>4.3</t>
  </si>
  <si>
    <t>8.1</t>
  </si>
  <si>
    <t>0500</t>
  </si>
  <si>
    <t>Расходы на реализацию муниципальных  программ (зарезервированные ассигнования)</t>
  </si>
  <si>
    <t>Основное мероприятие "Осуществление взносов на капитальный ремонт общего имущества в многоквартирных жилых домах, в которых находятся жилые помещения жилищного фонда городского округа "поселок Палана".</t>
  </si>
  <si>
    <t xml:space="preserve"> в том числе расходы за счет средств федерального бюджета </t>
  </si>
  <si>
    <t>05 1 01 00000</t>
  </si>
  <si>
    <t>06 1 01 00000</t>
  </si>
  <si>
    <t>Основное мероприятие " Обеспечение деятельности Комитета"</t>
  </si>
  <si>
    <t>10 2 20 11010</t>
  </si>
  <si>
    <t>10 2 21 00000</t>
  </si>
  <si>
    <t>99 0 00  00000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</si>
  <si>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</si>
  <si>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Муниципальная программа "Развитие образования в городском округе "поселок Палана" на 2016-2017 годы"</t>
  </si>
  <si>
    <t xml:space="preserve">Муниципальная программа "Развитие образования в городском округе "поселок Палана" на 2016-2017 годы". </t>
  </si>
  <si>
    <t xml:space="preserve">Муниципальная программа «Развитие образования в городском округе» на 2016-2017 годы» </t>
  </si>
  <si>
    <t xml:space="preserve">Муниципальная программа "Социальная поддержка граждан в городском округе "поселок Палана" на 2016-2020 годы". </t>
  </si>
  <si>
    <t>02 2 20 40101</t>
  </si>
  <si>
    <t xml:space="preserve">09 1 00 00000 </t>
  </si>
  <si>
    <t>09 1 10 09990</t>
  </si>
  <si>
    <t>Основное мероприятие "Организация проведения технической инвентаризации объектов недвижимости муниципальной собственности в целях государственной регистрации права собственности Камчатского края"</t>
  </si>
  <si>
    <t>Основное мероприятие "Ремонт и восстановление объектов капитального строительства муниципальной собственности"</t>
  </si>
  <si>
    <t>10 1 16 11120</t>
  </si>
  <si>
    <t>Основное мероприятие "Приобретение, создание, выявление и государственная регистрация права муниципальной собственности на муниципальное имущество с целью увеличения объема имущества вовлеченного в хозяйственный оборот и доход от его использования"</t>
  </si>
  <si>
    <t>Подпрограмма "Обеспечение реализации муниципальной программы"</t>
  </si>
  <si>
    <t>Основное мероприятие "Оплата ритуальных услуг по захоронению лиц без определенного места жительства, умерших на территории городского округа "поселок Палана"</t>
  </si>
  <si>
    <t>02 1 16 21060</t>
  </si>
  <si>
    <t>04 3 30 00000</t>
  </si>
  <si>
    <t>04 4 40 00000</t>
  </si>
  <si>
    <t>04 2 30 00000</t>
  </si>
  <si>
    <t>Основное мероприятие "Организация мероприятий по ремонту квартир инвалидам 1, 2 группы, одиноко проживающим неработающим пенсионерам"</t>
  </si>
  <si>
    <t>Основное мероприятие "Обеспечение деятельности Комитета"</t>
  </si>
  <si>
    <t>Основное мероприятие "Патриотическое воспитание граждан в городском округе "поселок Палана".</t>
  </si>
  <si>
    <t>02 1 13 21030</t>
  </si>
  <si>
    <t>02 3 36  52600</t>
  </si>
  <si>
    <t xml:space="preserve">Основное мероприятие "Развитие физической культуры в городском округе "поселок Палана" </t>
  </si>
  <si>
    <t>10 0 00 00000</t>
  </si>
  <si>
    <t>10 1 11 00000</t>
  </si>
  <si>
    <t>10 1 11 11050</t>
  </si>
  <si>
    <t>10 1 12 00000</t>
  </si>
  <si>
    <t>10 1 12 11050</t>
  </si>
  <si>
    <t>10 1 17 00000</t>
  </si>
  <si>
    <t>10 1 17 11050</t>
  </si>
  <si>
    <t>03 1 11 00000</t>
  </si>
  <si>
    <t>03 2 21 00000</t>
  </si>
  <si>
    <t>по социальному обслуживанию некоторых категорий граждан</t>
  </si>
  <si>
    <t>по организации и осуществлению 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</si>
  <si>
    <t>по организации и осуществлению  деятельности по опеке и попечительству в Камчатском крае в части расходов на содержание специалистов органов опеки и попечительства несовершеннолетних</t>
  </si>
  <si>
    <t>по обеспечению государственных гарантий прав граждан на получение общедоступного 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 в Камчатском крае</t>
  </si>
  <si>
    <t>по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Камчатском крае</t>
  </si>
  <si>
    <t>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</si>
  <si>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>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</si>
  <si>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по образованию и организации деятельности комиссий по делам несовершеннолетних и защите их прав</t>
  </si>
  <si>
    <t>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</si>
  <si>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</si>
  <si>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10 0 00 00000 </t>
  </si>
  <si>
    <t xml:space="preserve">10 0 11 00000 </t>
  </si>
  <si>
    <t>Основное мероприятие " Обеспечение деятельности Комитета по управлению муниципальным имуществом"</t>
  </si>
  <si>
    <t>000 2 02 15001 04 0000 151</t>
  </si>
  <si>
    <t>000 2 02 20077 04 0000 151</t>
  </si>
  <si>
    <t>000 2 02 29999 04 0000 151</t>
  </si>
  <si>
    <t>000 2 02 35930 04 0000 151</t>
  </si>
  <si>
    <t>000 2 02 35118 04 0000 151</t>
  </si>
  <si>
    <t>000 2 02 35260 04 0000 151</t>
  </si>
  <si>
    <t>000 2 02 35082 04 0000 151</t>
  </si>
  <si>
    <t>000 2 02 30027 04 0000 151</t>
  </si>
  <si>
    <t>000 2 02 30029 04 0000 151</t>
  </si>
  <si>
    <t>000 2 02 30024 04 0000 151</t>
  </si>
  <si>
    <t>Субвенции для осуществления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</si>
  <si>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000 2 02 15002 04 0000 151</t>
  </si>
  <si>
    <t>Налог на имущество организации</t>
  </si>
  <si>
    <t xml:space="preserve">000 1 06 02000 00 0000 110 </t>
  </si>
  <si>
    <t>Другие вопросы в области национальной экономики</t>
  </si>
  <si>
    <t>0412</t>
  </si>
  <si>
    <t>Предоставление субсидий бюджетным, автономным учреждениям и иным некоммерческим организациям</t>
  </si>
  <si>
    <t>07 1 21 09990</t>
  </si>
  <si>
    <t>07 1 31 09990</t>
  </si>
  <si>
    <t>000 2 02 30021 04 0000 151</t>
  </si>
  <si>
    <t>000 2 02 30022 04 0000 151</t>
  </si>
  <si>
    <t>Субвенции для осуществления государственных полномочий Камчатского края  по выплате ежемесячной доплаты к  заработной плате педагогическим работникам,  имеющим ученые степени доктора наук,кандидата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</si>
  <si>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04 1 14 40190</t>
  </si>
  <si>
    <t>02 4 41 40310</t>
  </si>
  <si>
    <t>12</t>
  </si>
  <si>
    <t>Капитальные вложения в объекты государственной (муниципальной) собственности</t>
  </si>
  <si>
    <t>000 2 02 20000 00 0000 151</t>
  </si>
  <si>
    <t>000 2 02 30000 00 0000 151</t>
  </si>
  <si>
    <t>000 2 02 10000 00 0000 151</t>
  </si>
  <si>
    <t>Основное мероприятие "Обеспечение деятельности консультационного пункта для предпринимателей, зарегистрированных на территории гоподского округа "поселок Палана" (софинансирование из местного бюджета).</t>
  </si>
  <si>
    <t>Основное мероприятие "Предоставление грантов начинающим предпринимателям на создание собственного бизнеса" (софинансирование из местного бюджета).</t>
  </si>
  <si>
    <t xml:space="preserve"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 </t>
  </si>
  <si>
    <t xml:space="preserve">Молодежная политика </t>
  </si>
  <si>
    <t>Муниципальная программа "Повышение безопасности дорожного движения на территории городского округа "поселок Палана" на 2016-2019 годы"</t>
  </si>
  <si>
    <t>Муниципальная программа "Профилактика правонарушений и преступлений на территории городского округа "поселок Палана" на 2016-2019 годы"</t>
  </si>
  <si>
    <t>Муниципальная программа "Развитие малого и среднего предпринимательства на территории городского округа "поселок Палана" на 2014-2019 годы"</t>
  </si>
  <si>
    <t xml:space="preserve">Муниципальная программа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2014-2019 годы". </t>
  </si>
  <si>
    <t>Муниципальная программа  "Устойчивое развитие коренных малочисленных народов Севера и Дальнего Востока, проживающих на территории городского округа "поселок Палана" на 2014-2019 годы"</t>
  </si>
  <si>
    <t xml:space="preserve">Муниципальная программа  "Устойчивое развитие коренных малочисленных народов Севера, Сибири и Дальнего Востока , проживающих на территории городского округа "поселок Палана" на 2014-2019 годы" </t>
  </si>
  <si>
    <t>Муниципальная программа  "Профилактика правонарушений и преступлений на территории городского округа "поселок Палана" 2016-2019 годы"</t>
  </si>
  <si>
    <t xml:space="preserve">Муниципальная программа  "Повышение безопасности дорожного движения на территории городского округа "поселок Палана" на 2016-2019 годы" </t>
  </si>
  <si>
    <t>МП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2014-2019 годы"</t>
  </si>
  <si>
    <t>Субвенция  по выплате единовременного пособия при всех формах устройства детей, лишенных родительского попечения, в семью</t>
  </si>
  <si>
    <t>Муниципальная программа  "Профилактика правонарушений и преступлений на территории городского округа "поселок Палана" на 2016-2019 годы"</t>
  </si>
  <si>
    <t>Субвенции по выплате единовременного пособия при всех формах устройства детей, лишенных родительского попечения, в семью</t>
  </si>
  <si>
    <t>к нормативному правовому акту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</si>
</sst>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  <numFmt numFmtId="166" formatCode="#,##0.000000"/>
    <numFmt numFmtId="167" formatCode="#,##0.0_р_.;[Red]\-#,##0.0_р_.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00"/>
    <numFmt numFmtId="174" formatCode="#,##0.000"/>
    <numFmt numFmtId="175" formatCode="0.0000000"/>
    <numFmt numFmtId="176" formatCode="0.00000000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(* #,##0.00_);_(* \(#,##0.00\);_(* &quot;-&quot;??_);_(@_)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%"/>
  </numFmts>
  <fonts count="47">
    <font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 CYR"/>
      <family val="1"/>
    </font>
    <font>
      <sz val="9"/>
      <name val="Times New Roman Cyr"/>
      <family val="1"/>
    </font>
    <font>
      <sz val="12"/>
      <name val="Arial Cyr"/>
      <family val="0"/>
    </font>
    <font>
      <sz val="9"/>
      <name val="Arial Cyr"/>
      <family val="0"/>
    </font>
    <font>
      <sz val="11"/>
      <name val="Times New Roman CE"/>
      <family val="1"/>
    </font>
    <font>
      <sz val="11"/>
      <name val="Times New Roman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Helv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2"/>
      <color indexed="8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sz val="14"/>
      <name val="Times New Roman Cyr"/>
      <family val="0"/>
    </font>
    <font>
      <i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268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4" fontId="1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4" fillId="0" borderId="0" xfId="0" applyFont="1" applyFill="1" applyAlignment="1">
      <alignment/>
    </xf>
    <xf numFmtId="0" fontId="2" fillId="0" borderId="0" xfId="55" applyFont="1">
      <alignment/>
      <protection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2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22" fillId="0" borderId="1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wrapText="1"/>
    </xf>
    <xf numFmtId="177" fontId="3" fillId="0" borderId="10" xfId="0" applyNumberFormat="1" applyFont="1" applyBorder="1" applyAlignment="1">
      <alignment horizontal="left" wrapText="1"/>
    </xf>
    <xf numFmtId="0" fontId="12" fillId="0" borderId="10" xfId="0" applyFont="1" applyFill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16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/>
    </xf>
    <xf numFmtId="165" fontId="3" fillId="0" borderId="10" xfId="55" applyNumberFormat="1" applyFont="1" applyFill="1" applyBorder="1" applyAlignment="1">
      <alignment horizontal="center"/>
      <protection/>
    </xf>
    <xf numFmtId="165" fontId="3" fillId="0" borderId="10" xfId="0" applyNumberFormat="1" applyFont="1" applyFill="1" applyBorder="1" applyAlignment="1">
      <alignment horizontal="right" wrapText="1"/>
    </xf>
    <xf numFmtId="165" fontId="22" fillId="0" borderId="10" xfId="0" applyNumberFormat="1" applyFont="1" applyFill="1" applyBorder="1" applyAlignment="1">
      <alignment horizontal="right" wrapText="1"/>
    </xf>
    <xf numFmtId="0" fontId="3" fillId="24" borderId="10" xfId="0" applyFont="1" applyFill="1" applyBorder="1" applyAlignment="1">
      <alignment horizontal="left" wrapText="1"/>
    </xf>
    <xf numFmtId="49" fontId="6" fillId="24" borderId="10" xfId="0" applyNumberFormat="1" applyFont="1" applyFill="1" applyBorder="1" applyAlignment="1">
      <alignment horizontal="center" vertical="top"/>
    </xf>
    <xf numFmtId="0" fontId="6" fillId="24" borderId="10" xfId="0" applyNumberFormat="1" applyFont="1" applyFill="1" applyBorder="1" applyAlignment="1">
      <alignment horizontal="center" vertical="top" wrapText="1"/>
    </xf>
    <xf numFmtId="49" fontId="6" fillId="24" borderId="10" xfId="0" applyNumberFormat="1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justify" vertical="top" wrapText="1"/>
    </xf>
    <xf numFmtId="49" fontId="6" fillId="24" borderId="10" xfId="0" applyNumberFormat="1" applyFont="1" applyFill="1" applyBorder="1" applyAlignment="1">
      <alignment horizontal="right" wrapText="1"/>
    </xf>
    <xf numFmtId="165" fontId="6" fillId="24" borderId="10" xfId="0" applyNumberFormat="1" applyFont="1" applyFill="1" applyBorder="1" applyAlignment="1">
      <alignment horizontal="right"/>
    </xf>
    <xf numFmtId="2" fontId="8" fillId="24" borderId="10" xfId="0" applyNumberFormat="1" applyFont="1" applyFill="1" applyBorder="1" applyAlignment="1">
      <alignment horizontal="justify" vertical="top" wrapText="1"/>
    </xf>
    <xf numFmtId="2" fontId="6" fillId="24" borderId="10" xfId="0" applyNumberFormat="1" applyFont="1" applyFill="1" applyBorder="1" applyAlignment="1">
      <alignment horizontal="justify" vertical="top" wrapText="1"/>
    </xf>
    <xf numFmtId="49" fontId="9" fillId="24" borderId="10" xfId="0" applyNumberFormat="1" applyFont="1" applyFill="1" applyBorder="1" applyAlignment="1">
      <alignment horizontal="right" wrapText="1"/>
    </xf>
    <xf numFmtId="2" fontId="8" fillId="24" borderId="10" xfId="0" applyNumberFormat="1" applyFont="1" applyFill="1" applyBorder="1" applyAlignment="1">
      <alignment horizontal="justify" vertical="top"/>
    </xf>
    <xf numFmtId="165" fontId="6" fillId="24" borderId="10" xfId="0" applyNumberFormat="1" applyFont="1" applyFill="1" applyBorder="1" applyAlignment="1">
      <alignment horizontal="right" wrapText="1"/>
    </xf>
    <xf numFmtId="0" fontId="8" fillId="24" borderId="10" xfId="0" applyNumberFormat="1" applyFont="1" applyFill="1" applyBorder="1" applyAlignment="1">
      <alignment horizontal="justify" vertical="top" wrapText="1"/>
    </xf>
    <xf numFmtId="0" fontId="6" fillId="24" borderId="10" xfId="0" applyNumberFormat="1" applyFont="1" applyFill="1" applyBorder="1" applyAlignment="1">
      <alignment horizontal="justify" vertical="top" wrapText="1"/>
    </xf>
    <xf numFmtId="2" fontId="6" fillId="24" borderId="10" xfId="0" applyNumberFormat="1" applyFont="1" applyFill="1" applyBorder="1" applyAlignment="1">
      <alignment horizontal="left" vertical="top" wrapText="1"/>
    </xf>
    <xf numFmtId="2" fontId="6" fillId="24" borderId="10" xfId="0" applyNumberFormat="1" applyFont="1" applyFill="1" applyBorder="1" applyAlignment="1">
      <alignment horizontal="right" wrapText="1"/>
    </xf>
    <xf numFmtId="0" fontId="6" fillId="24" borderId="10" xfId="0" applyFont="1" applyFill="1" applyBorder="1" applyAlignment="1">
      <alignment horizontal="justify" vertical="top"/>
    </xf>
    <xf numFmtId="0" fontId="6" fillId="24" borderId="0" xfId="0" applyFont="1" applyFill="1" applyAlignment="1">
      <alignment wrapText="1"/>
    </xf>
    <xf numFmtId="49" fontId="6" fillId="24" borderId="11" xfId="53" applyNumberFormat="1" applyFont="1" applyFill="1" applyBorder="1" applyAlignment="1">
      <alignment horizontal="left" wrapText="1"/>
      <protection/>
    </xf>
    <xf numFmtId="2" fontId="6" fillId="24" borderId="10" xfId="0" applyNumberFormat="1" applyFont="1" applyFill="1" applyBorder="1" applyAlignment="1">
      <alignment horizontal="left" vertical="top" wrapText="1"/>
    </xf>
    <xf numFmtId="0" fontId="6" fillId="24" borderId="10" xfId="0" applyNumberFormat="1" applyFont="1" applyFill="1" applyBorder="1" applyAlignment="1">
      <alignment horizontal="left" vertical="top" wrapText="1"/>
    </xf>
    <xf numFmtId="2" fontId="8" fillId="24" borderId="12" xfId="0" applyNumberFormat="1" applyFont="1" applyFill="1" applyBorder="1" applyAlignment="1">
      <alignment horizontal="justify" vertical="top" wrapText="1"/>
    </xf>
    <xf numFmtId="49" fontId="6" fillId="24" borderId="12" xfId="0" applyNumberFormat="1" applyFont="1" applyFill="1" applyBorder="1" applyAlignment="1">
      <alignment horizontal="right" wrapText="1"/>
    </xf>
    <xf numFmtId="0" fontId="6" fillId="24" borderId="10" xfId="0" applyFont="1" applyFill="1" applyBorder="1" applyAlignment="1">
      <alignment horizontal="right"/>
    </xf>
    <xf numFmtId="2" fontId="10" fillId="24" borderId="10" xfId="0" applyNumberFormat="1" applyFont="1" applyFill="1" applyBorder="1" applyAlignment="1">
      <alignment horizontal="justify" vertical="top" wrapText="1"/>
    </xf>
    <xf numFmtId="165" fontId="9" fillId="24" borderId="10" xfId="0" applyNumberFormat="1" applyFont="1" applyFill="1" applyBorder="1" applyAlignment="1">
      <alignment horizontal="right"/>
    </xf>
    <xf numFmtId="0" fontId="6" fillId="24" borderId="10" xfId="0" applyFont="1" applyFill="1" applyBorder="1" applyAlignment="1">
      <alignment wrapText="1"/>
    </xf>
    <xf numFmtId="49" fontId="6" fillId="24" borderId="13" xfId="0" applyNumberFormat="1" applyFont="1" applyFill="1" applyBorder="1" applyAlignment="1">
      <alignment horizontal="right" wrapText="1"/>
    </xf>
    <xf numFmtId="2" fontId="6" fillId="24" borderId="14" xfId="0" applyNumberFormat="1" applyFont="1" applyFill="1" applyBorder="1" applyAlignment="1">
      <alignment horizontal="justify" vertical="top" wrapText="1"/>
    </xf>
    <xf numFmtId="0" fontId="8" fillId="24" borderId="10" xfId="0" applyNumberFormat="1" applyFont="1" applyFill="1" applyBorder="1" applyAlignment="1">
      <alignment horizontal="justify" vertical="top" wrapText="1"/>
    </xf>
    <xf numFmtId="2" fontId="6" fillId="24" borderId="15" xfId="0" applyNumberFormat="1" applyFont="1" applyFill="1" applyBorder="1" applyAlignment="1">
      <alignment horizontal="justify" vertical="top" wrapText="1"/>
    </xf>
    <xf numFmtId="2" fontId="9" fillId="24" borderId="10" xfId="0" applyNumberFormat="1" applyFont="1" applyFill="1" applyBorder="1" applyAlignment="1">
      <alignment horizontal="justify" vertical="top" wrapText="1"/>
    </xf>
    <xf numFmtId="49" fontId="3" fillId="24" borderId="10" xfId="0" applyNumberFormat="1" applyFont="1" applyFill="1" applyBorder="1" applyAlignment="1">
      <alignment horizontal="center" wrapText="1"/>
    </xf>
    <xf numFmtId="49" fontId="1" fillId="24" borderId="0" xfId="0" applyNumberFormat="1" applyFont="1" applyFill="1" applyAlignment="1">
      <alignment horizontal="center"/>
    </xf>
    <xf numFmtId="0" fontId="3" fillId="24" borderId="10" xfId="0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 vertical="top" wrapText="1"/>
    </xf>
    <xf numFmtId="0" fontId="2" fillId="24" borderId="0" xfId="56" applyNumberFormat="1" applyFont="1" applyFill="1" applyAlignment="1">
      <alignment horizontal="center" vertical="center"/>
      <protection/>
    </xf>
    <xf numFmtId="0" fontId="2" fillId="24" borderId="0" xfId="56" applyNumberFormat="1" applyFont="1" applyFill="1" applyAlignment="1">
      <alignment horizontal="left" vertical="center" wrapText="1"/>
      <protection/>
    </xf>
    <xf numFmtId="0" fontId="7" fillId="24" borderId="0" xfId="0" applyFont="1" applyFill="1" applyAlignment="1">
      <alignment/>
    </xf>
    <xf numFmtId="0" fontId="6" fillId="24" borderId="10" xfId="56" applyNumberFormat="1" applyFont="1" applyFill="1" applyBorder="1" applyAlignment="1">
      <alignment horizontal="center" vertical="center" wrapText="1"/>
      <protection/>
    </xf>
    <xf numFmtId="0" fontId="4" fillId="24" borderId="10" xfId="0" applyNumberFormat="1" applyFont="1" applyFill="1" applyBorder="1" applyAlignment="1">
      <alignment horizontal="center" vertical="top"/>
    </xf>
    <xf numFmtId="0" fontId="2" fillId="24" borderId="10" xfId="0" applyNumberFormat="1" applyFont="1" applyFill="1" applyBorder="1" applyAlignment="1">
      <alignment horizontal="justify" vertical="top" wrapText="1"/>
    </xf>
    <xf numFmtId="49" fontId="2" fillId="24" borderId="10" xfId="0" applyNumberFormat="1" applyFont="1" applyFill="1" applyBorder="1" applyAlignment="1">
      <alignment horizontal="right" wrapText="1"/>
    </xf>
    <xf numFmtId="169" fontId="2" fillId="24" borderId="10" xfId="0" applyNumberFormat="1" applyFont="1" applyFill="1" applyBorder="1" applyAlignment="1">
      <alignment horizontal="right" wrapText="1"/>
    </xf>
    <xf numFmtId="49" fontId="4" fillId="24" borderId="14" xfId="0" applyNumberFormat="1" applyFont="1" applyFill="1" applyBorder="1" applyAlignment="1">
      <alignment horizontal="center" vertical="top"/>
    </xf>
    <xf numFmtId="0" fontId="26" fillId="24" borderId="10" xfId="0" applyNumberFormat="1" applyFont="1" applyFill="1" applyBorder="1" applyAlignment="1">
      <alignment horizontal="justify" vertical="top" wrapText="1"/>
    </xf>
    <xf numFmtId="49" fontId="21" fillId="24" borderId="10" xfId="0" applyNumberFormat="1" applyFont="1" applyFill="1" applyBorder="1" applyAlignment="1">
      <alignment horizontal="right" wrapText="1"/>
    </xf>
    <xf numFmtId="0" fontId="23" fillId="24" borderId="10" xfId="0" applyNumberFormat="1" applyFont="1" applyFill="1" applyBorder="1" applyAlignment="1">
      <alignment horizontal="justify" vertical="top" wrapText="1"/>
    </xf>
    <xf numFmtId="169" fontId="21" fillId="24" borderId="10" xfId="0" applyNumberFormat="1" applyFont="1" applyFill="1" applyBorder="1" applyAlignment="1">
      <alignment horizontal="right" wrapText="1"/>
    </xf>
    <xf numFmtId="0" fontId="21" fillId="24" borderId="10" xfId="0" applyNumberFormat="1" applyFont="1" applyFill="1" applyBorder="1" applyAlignment="1">
      <alignment horizontal="justify" vertical="top" wrapText="1"/>
    </xf>
    <xf numFmtId="49" fontId="4" fillId="24" borderId="10" xfId="0" applyNumberFormat="1" applyFont="1" applyFill="1" applyBorder="1" applyAlignment="1">
      <alignment horizontal="center" vertical="top"/>
    </xf>
    <xf numFmtId="49" fontId="4" fillId="24" borderId="12" xfId="0" applyNumberFormat="1" applyFont="1" applyFill="1" applyBorder="1" applyAlignment="1">
      <alignment horizontal="center" vertical="top"/>
    </xf>
    <xf numFmtId="49" fontId="21" fillId="24" borderId="10" xfId="0" applyNumberFormat="1" applyFont="1" applyFill="1" applyBorder="1" applyAlignment="1">
      <alignment horizontal="right"/>
    </xf>
    <xf numFmtId="0" fontId="21" fillId="24" borderId="10" xfId="0" applyFont="1" applyFill="1" applyBorder="1" applyAlignment="1">
      <alignment/>
    </xf>
    <xf numFmtId="49" fontId="21" fillId="24" borderId="10" xfId="0" applyNumberFormat="1" applyFont="1" applyFill="1" applyBorder="1" applyAlignment="1">
      <alignment horizontal="center" vertical="top"/>
    </xf>
    <xf numFmtId="49" fontId="2" fillId="24" borderId="10" xfId="0" applyNumberFormat="1" applyFont="1" applyFill="1" applyBorder="1" applyAlignment="1">
      <alignment horizontal="justify" vertical="top" wrapText="1"/>
    </xf>
    <xf numFmtId="0" fontId="4" fillId="24" borderId="10" xfId="58" applyNumberFormat="1" applyFont="1" applyFill="1" applyBorder="1" applyAlignment="1">
      <alignment horizontal="center" vertical="top" wrapText="1"/>
      <protection/>
    </xf>
    <xf numFmtId="0" fontId="4" fillId="24" borderId="10" xfId="58" applyNumberFormat="1" applyFont="1" applyFill="1" applyBorder="1" applyAlignment="1">
      <alignment horizontal="left" vertical="center" wrapText="1"/>
      <protection/>
    </xf>
    <xf numFmtId="0" fontId="4" fillId="24" borderId="10" xfId="58" applyNumberFormat="1" applyFont="1" applyFill="1" applyBorder="1" applyAlignment="1">
      <alignment horizontal="right" wrapText="1"/>
      <protection/>
    </xf>
    <xf numFmtId="169" fontId="4" fillId="24" borderId="10" xfId="58" applyNumberFormat="1" applyFont="1" applyFill="1" applyBorder="1" applyAlignment="1">
      <alignment horizontal="right" wrapText="1"/>
      <protection/>
    </xf>
    <xf numFmtId="2" fontId="7" fillId="24" borderId="0" xfId="0" applyNumberFormat="1" applyFont="1" applyFill="1" applyAlignment="1">
      <alignment/>
    </xf>
    <xf numFmtId="49" fontId="3" fillId="24" borderId="10" xfId="0" applyNumberFormat="1" applyFont="1" applyFill="1" applyBorder="1" applyAlignment="1">
      <alignment horizontal="left" wrapText="1"/>
    </xf>
    <xf numFmtId="177" fontId="3" fillId="24" borderId="10" xfId="0" applyNumberFormat="1" applyFont="1" applyFill="1" applyBorder="1" applyAlignment="1">
      <alignment horizontal="left" wrapText="1"/>
    </xf>
    <xf numFmtId="165" fontId="3" fillId="24" borderId="10" xfId="0" applyNumberFormat="1" applyFont="1" applyFill="1" applyBorder="1" applyAlignment="1">
      <alignment horizontal="right"/>
    </xf>
    <xf numFmtId="0" fontId="6" fillId="24" borderId="0" xfId="0" applyFont="1" applyFill="1" applyAlignment="1">
      <alignment horizontal="right"/>
    </xf>
    <xf numFmtId="0" fontId="6" fillId="24" borderId="10" xfId="0" applyNumberFormat="1" applyFont="1" applyFill="1" applyBorder="1" applyAlignment="1">
      <alignment horizontal="justify" vertical="top" wrapText="1"/>
    </xf>
    <xf numFmtId="0" fontId="6" fillId="24" borderId="10" xfId="0" applyNumberFormat="1" applyFont="1" applyFill="1" applyBorder="1" applyAlignment="1">
      <alignment horizontal="left" vertical="top" wrapText="1"/>
    </xf>
    <xf numFmtId="0" fontId="8" fillId="24" borderId="10" xfId="0" applyNumberFormat="1" applyFont="1" applyFill="1" applyBorder="1" applyAlignment="1">
      <alignment vertical="top" wrapText="1"/>
    </xf>
    <xf numFmtId="0" fontId="8" fillId="24" borderId="12" xfId="0" applyNumberFormat="1" applyFont="1" applyFill="1" applyBorder="1" applyAlignment="1">
      <alignment horizontal="justify" vertical="top" wrapText="1"/>
    </xf>
    <xf numFmtId="165" fontId="6" fillId="24" borderId="12" xfId="0" applyNumberFormat="1" applyFont="1" applyFill="1" applyBorder="1" applyAlignment="1">
      <alignment horizontal="right"/>
    </xf>
    <xf numFmtId="0" fontId="6" fillId="24" borderId="16" xfId="54" applyNumberFormat="1" applyFont="1" applyFill="1" applyBorder="1" applyAlignment="1">
      <alignment wrapText="1"/>
      <protection/>
    </xf>
    <xf numFmtId="0" fontId="17" fillId="24" borderId="10" xfId="54" applyNumberFormat="1" applyFont="1" applyFill="1" applyBorder="1" applyAlignment="1">
      <alignment wrapText="1"/>
      <protection/>
    </xf>
    <xf numFmtId="49" fontId="6" fillId="24" borderId="17" xfId="53" applyNumberFormat="1" applyFont="1" applyFill="1" applyBorder="1" applyAlignment="1">
      <alignment horizontal="left" wrapText="1"/>
      <protection/>
    </xf>
    <xf numFmtId="49" fontId="6" fillId="24" borderId="10" xfId="53" applyNumberFormat="1" applyFont="1" applyFill="1" applyBorder="1" applyAlignment="1">
      <alignment horizontal="left" wrapText="1"/>
      <protection/>
    </xf>
    <xf numFmtId="0" fontId="8" fillId="24" borderId="10" xfId="0" applyNumberFormat="1" applyFont="1" applyFill="1" applyBorder="1" applyAlignment="1">
      <alignment horizontal="left" vertical="top" wrapText="1"/>
    </xf>
    <xf numFmtId="0" fontId="10" fillId="24" borderId="10" xfId="0" applyNumberFormat="1" applyFont="1" applyFill="1" applyBorder="1" applyAlignment="1">
      <alignment horizontal="justify" vertical="top" wrapText="1"/>
    </xf>
    <xf numFmtId="0" fontId="6" fillId="24" borderId="15" xfId="0" applyNumberFormat="1" applyFont="1" applyFill="1" applyBorder="1" applyAlignment="1">
      <alignment horizontal="justify" vertical="top" wrapText="1"/>
    </xf>
    <xf numFmtId="0" fontId="6" fillId="24" borderId="17" xfId="0" applyNumberFormat="1" applyFont="1" applyFill="1" applyBorder="1" applyAlignment="1">
      <alignment horizontal="justify" vertical="top" wrapText="1"/>
    </xf>
    <xf numFmtId="0" fontId="9" fillId="24" borderId="10" xfId="0" applyNumberFormat="1" applyFont="1" applyFill="1" applyBorder="1" applyAlignment="1">
      <alignment horizontal="justify" vertical="top" wrapText="1"/>
    </xf>
    <xf numFmtId="0" fontId="4" fillId="24" borderId="0" xfId="56" applyNumberFormat="1" applyFont="1" applyFill="1" applyAlignment="1">
      <alignment horizontal="center" vertical="center"/>
      <protection/>
    </xf>
    <xf numFmtId="0" fontId="2" fillId="24" borderId="0" xfId="56" applyNumberFormat="1" applyFont="1" applyFill="1" applyAlignment="1">
      <alignment horizontal="right"/>
      <protection/>
    </xf>
    <xf numFmtId="0" fontId="2" fillId="24" borderId="10" xfId="0" applyNumberFormat="1" applyFont="1" applyFill="1" applyBorder="1" applyAlignment="1">
      <alignment horizontal="center" vertical="top"/>
    </xf>
    <xf numFmtId="165" fontId="3" fillId="24" borderId="10" xfId="0" applyNumberFormat="1" applyFont="1" applyFill="1" applyBorder="1" applyAlignment="1">
      <alignment horizontal="right" wrapText="1"/>
    </xf>
    <xf numFmtId="0" fontId="15" fillId="0" borderId="0" xfId="0" applyFont="1" applyFill="1" applyAlignment="1">
      <alignment wrapText="1"/>
    </xf>
    <xf numFmtId="49" fontId="22" fillId="24" borderId="10" xfId="0" applyNumberFormat="1" applyFont="1" applyFill="1" applyBorder="1" applyAlignment="1">
      <alignment horizontal="left" wrapText="1"/>
    </xf>
    <xf numFmtId="165" fontId="22" fillId="24" borderId="10" xfId="0" applyNumberFormat="1" applyFont="1" applyFill="1" applyBorder="1" applyAlignment="1">
      <alignment horizontal="right"/>
    </xf>
    <xf numFmtId="49" fontId="2" fillId="24" borderId="12" xfId="0" applyNumberFormat="1" applyFont="1" applyFill="1" applyBorder="1" applyAlignment="1">
      <alignment horizontal="center" vertical="top"/>
    </xf>
    <xf numFmtId="0" fontId="21" fillId="24" borderId="12" xfId="0" applyNumberFormat="1" applyFont="1" applyFill="1" applyBorder="1" applyAlignment="1">
      <alignment horizontal="justify" vertical="top" wrapText="1"/>
    </xf>
    <xf numFmtId="49" fontId="2" fillId="24" borderId="10" xfId="0" applyNumberFormat="1" applyFont="1" applyFill="1" applyBorder="1" applyAlignment="1">
      <alignment horizontal="center" vertical="top"/>
    </xf>
    <xf numFmtId="0" fontId="11" fillId="24" borderId="0" xfId="0" applyFont="1" applyFill="1" applyAlignment="1">
      <alignment/>
    </xf>
    <xf numFmtId="49" fontId="11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12" fillId="24" borderId="10" xfId="0" applyFont="1" applyFill="1" applyBorder="1" applyAlignment="1">
      <alignment horizontal="center" vertical="center"/>
    </xf>
    <xf numFmtId="49" fontId="12" fillId="24" borderId="10" xfId="0" applyNumberFormat="1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0" fontId="14" fillId="24" borderId="0" xfId="0" applyFont="1" applyFill="1" applyAlignment="1">
      <alignment horizontal="center" vertical="center"/>
    </xf>
    <xf numFmtId="49" fontId="16" fillId="24" borderId="10" xfId="0" applyNumberFormat="1" applyFont="1" applyFill="1" applyBorder="1" applyAlignment="1">
      <alignment horizontal="center"/>
    </xf>
    <xf numFmtId="49" fontId="16" fillId="24" borderId="10" xfId="0" applyNumberFormat="1" applyFont="1" applyFill="1" applyBorder="1" applyAlignment="1">
      <alignment wrapText="1"/>
    </xf>
    <xf numFmtId="0" fontId="16" fillId="24" borderId="10" xfId="0" applyFont="1" applyFill="1" applyBorder="1" applyAlignment="1">
      <alignment horizontal="center"/>
    </xf>
    <xf numFmtId="49" fontId="16" fillId="24" borderId="10" xfId="0" applyNumberFormat="1" applyFont="1" applyFill="1" applyBorder="1" applyAlignment="1">
      <alignment horizontal="center"/>
    </xf>
    <xf numFmtId="0" fontId="1" fillId="24" borderId="0" xfId="0" applyFont="1" applyFill="1" applyAlignment="1">
      <alignment/>
    </xf>
    <xf numFmtId="2" fontId="1" fillId="24" borderId="0" xfId="0" applyNumberFormat="1" applyFont="1" applyFill="1" applyAlignment="1">
      <alignment/>
    </xf>
    <xf numFmtId="49" fontId="16" fillId="24" borderId="10" xfId="0" applyNumberFormat="1" applyFont="1" applyFill="1" applyBorder="1" applyAlignment="1">
      <alignment wrapText="1"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vertical="center" wrapText="1"/>
    </xf>
    <xf numFmtId="0" fontId="1" fillId="24" borderId="0" xfId="0" applyFont="1" applyFill="1" applyAlignment="1">
      <alignment/>
    </xf>
    <xf numFmtId="0" fontId="16" fillId="24" borderId="10" xfId="0" applyFont="1" applyFill="1" applyBorder="1" applyAlignment="1">
      <alignment horizontal="left" wrapText="1"/>
    </xf>
    <xf numFmtId="49" fontId="3" fillId="24" borderId="10" xfId="0" applyNumberFormat="1" applyFont="1" applyFill="1" applyBorder="1" applyAlignment="1">
      <alignment vertical="top" wrapText="1"/>
    </xf>
    <xf numFmtId="0" fontId="11" fillId="24" borderId="0" xfId="0" applyFont="1" applyFill="1" applyBorder="1" applyAlignment="1">
      <alignment horizontal="center"/>
    </xf>
    <xf numFmtId="49" fontId="11" fillId="24" borderId="0" xfId="0" applyNumberFormat="1" applyFont="1" applyFill="1" applyBorder="1" applyAlignment="1">
      <alignment horizontal="center"/>
    </xf>
    <xf numFmtId="49" fontId="11" fillId="24" borderId="0" xfId="0" applyNumberFormat="1" applyFont="1" applyFill="1" applyBorder="1" applyAlignment="1">
      <alignment wrapText="1"/>
    </xf>
    <xf numFmtId="4" fontId="6" fillId="24" borderId="0" xfId="0" applyNumberFormat="1" applyFont="1" applyFill="1" applyAlignment="1">
      <alignment/>
    </xf>
    <xf numFmtId="0" fontId="6" fillId="24" borderId="0" xfId="0" applyFont="1" applyFill="1" applyBorder="1" applyAlignment="1">
      <alignment wrapText="1"/>
    </xf>
    <xf numFmtId="0" fontId="11" fillId="24" borderId="0" xfId="0" applyFont="1" applyFill="1" applyBorder="1" applyAlignment="1">
      <alignment/>
    </xf>
    <xf numFmtId="49" fontId="11" fillId="24" borderId="0" xfId="0" applyNumberFormat="1" applyFont="1" applyFill="1" applyBorder="1" applyAlignment="1">
      <alignment/>
    </xf>
    <xf numFmtId="0" fontId="3" fillId="24" borderId="0" xfId="0" applyFont="1" applyFill="1" applyAlignment="1">
      <alignment horizontal="right"/>
    </xf>
    <xf numFmtId="0" fontId="20" fillId="24" borderId="0" xfId="0" applyFont="1" applyFill="1" applyAlignment="1">
      <alignment horizontal="right"/>
    </xf>
    <xf numFmtId="0" fontId="0" fillId="0" borderId="0" xfId="0" applyNumberFormat="1" applyFont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2" fillId="24" borderId="10" xfId="0" applyNumberFormat="1" applyFont="1" applyFill="1" applyBorder="1" applyAlignment="1">
      <alignment horizontal="center" wrapText="1"/>
    </xf>
    <xf numFmtId="49" fontId="3" fillId="24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left" wrapText="1"/>
    </xf>
    <xf numFmtId="165" fontId="2" fillId="0" borderId="10" xfId="0" applyNumberFormat="1" applyFont="1" applyFill="1" applyBorder="1" applyAlignment="1">
      <alignment horizontal="right" wrapText="1"/>
    </xf>
    <xf numFmtId="49" fontId="16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wrapText="1"/>
    </xf>
    <xf numFmtId="0" fontId="16" fillId="24" borderId="10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left" wrapText="1"/>
    </xf>
    <xf numFmtId="165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6" fillId="24" borderId="10" xfId="0" applyFont="1" applyFill="1" applyBorder="1" applyAlignment="1">
      <alignment horizontal="justify"/>
    </xf>
    <xf numFmtId="49" fontId="27" fillId="24" borderId="10" xfId="0" applyNumberFormat="1" applyFont="1" applyFill="1" applyBorder="1" applyAlignment="1">
      <alignment/>
    </xf>
    <xf numFmtId="49" fontId="3" fillId="24" borderId="18" xfId="53" applyNumberFormat="1" applyFont="1" applyFill="1" applyBorder="1" applyAlignment="1">
      <alignment horizontal="left" vertical="top" wrapText="1"/>
      <protection/>
    </xf>
    <xf numFmtId="49" fontId="6" fillId="24" borderId="18" xfId="53" applyNumberFormat="1" applyFont="1" applyFill="1" applyBorder="1" applyAlignment="1">
      <alignment horizontal="right"/>
      <protection/>
    </xf>
    <xf numFmtId="0" fontId="6" fillId="24" borderId="14" xfId="0" applyFont="1" applyFill="1" applyBorder="1" applyAlignment="1">
      <alignment horizontal="justify" vertical="top"/>
    </xf>
    <xf numFmtId="0" fontId="9" fillId="24" borderId="10" xfId="0" applyFont="1" applyFill="1" applyBorder="1" applyAlignment="1">
      <alignment horizontal="justify" vertical="top"/>
    </xf>
    <xf numFmtId="0" fontId="6" fillId="24" borderId="10" xfId="0" applyNumberFormat="1" applyFont="1" applyFill="1" applyBorder="1" applyAlignment="1">
      <alignment horizontal="justify" vertical="top"/>
    </xf>
    <xf numFmtId="0" fontId="0" fillId="24" borderId="0" xfId="0" applyNumberFormat="1" applyFont="1" applyFill="1" applyAlignment="1">
      <alignment/>
    </xf>
    <xf numFmtId="0" fontId="9" fillId="24" borderId="16" xfId="0" applyFont="1" applyFill="1" applyBorder="1" applyAlignment="1">
      <alignment horizontal="justify" vertical="top"/>
    </xf>
    <xf numFmtId="0" fontId="9" fillId="24" borderId="12" xfId="0" applyFont="1" applyFill="1" applyBorder="1" applyAlignment="1">
      <alignment horizontal="justify" vertical="top"/>
    </xf>
    <xf numFmtId="2" fontId="6" fillId="24" borderId="10" xfId="0" applyNumberFormat="1" applyFont="1" applyFill="1" applyBorder="1" applyAlignment="1">
      <alignment horizontal="justify" vertical="top"/>
    </xf>
    <xf numFmtId="2" fontId="0" fillId="24" borderId="0" xfId="0" applyNumberFormat="1" applyFont="1" applyFill="1" applyAlignment="1">
      <alignment/>
    </xf>
    <xf numFmtId="0" fontId="3" fillId="24" borderId="0" xfId="0" applyFont="1" applyFill="1" applyAlignment="1">
      <alignment horizontal="right" wrapText="1"/>
    </xf>
    <xf numFmtId="0" fontId="2" fillId="24" borderId="12" xfId="56" applyNumberFormat="1" applyFont="1" applyFill="1" applyBorder="1" applyAlignment="1">
      <alignment horizontal="center" vertical="center" wrapText="1"/>
      <protection/>
    </xf>
    <xf numFmtId="49" fontId="16" fillId="0" borderId="10" xfId="57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 wrapText="1"/>
    </xf>
    <xf numFmtId="164" fontId="3" fillId="24" borderId="10" xfId="0" applyNumberFormat="1" applyFont="1" applyFill="1" applyBorder="1" applyAlignment="1">
      <alignment horizontal="center"/>
    </xf>
    <xf numFmtId="164" fontId="6" fillId="24" borderId="10" xfId="0" applyNumberFormat="1" applyFont="1" applyFill="1" applyBorder="1" applyAlignment="1">
      <alignment horizontal="center"/>
    </xf>
    <xf numFmtId="0" fontId="3" fillId="24" borderId="0" xfId="0" applyFont="1" applyFill="1" applyAlignment="1">
      <alignment wrapText="1"/>
    </xf>
    <xf numFmtId="0" fontId="20" fillId="24" borderId="0" xfId="0" applyFont="1" applyFill="1" applyAlignment="1">
      <alignment/>
    </xf>
    <xf numFmtId="2" fontId="3" fillId="24" borderId="0" xfId="0" applyNumberFormat="1" applyFont="1" applyFill="1" applyAlignment="1">
      <alignment horizontal="right"/>
    </xf>
    <xf numFmtId="168" fontId="2" fillId="24" borderId="10" xfId="0" applyNumberFormat="1" applyFont="1" applyFill="1" applyBorder="1" applyAlignment="1">
      <alignment horizontal="center" wrapText="1"/>
    </xf>
    <xf numFmtId="49" fontId="3" fillId="24" borderId="12" xfId="0" applyNumberFormat="1" applyFont="1" applyFill="1" applyBorder="1" applyAlignment="1">
      <alignment horizontal="center" wrapText="1"/>
    </xf>
    <xf numFmtId="49" fontId="3" fillId="24" borderId="15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4" fontId="16" fillId="0" borderId="12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16" fillId="0" borderId="10" xfId="57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16" fillId="0" borderId="10" xfId="57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/>
    </xf>
    <xf numFmtId="0" fontId="25" fillId="24" borderId="0" xfId="0" applyFont="1" applyFill="1" applyAlignment="1">
      <alignment horizontal="center" vertical="center" wrapText="1"/>
    </xf>
    <xf numFmtId="0" fontId="6" fillId="24" borderId="16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25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0" fontId="6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6" fillId="24" borderId="20" xfId="0" applyFont="1" applyFill="1" applyBorder="1" applyAlignment="1">
      <alignment horizontal="center" vertical="center" wrapText="1"/>
    </xf>
    <xf numFmtId="0" fontId="6" fillId="24" borderId="21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right"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 horizontal="right" wrapText="1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6" fillId="24" borderId="16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center" vertical="top"/>
    </xf>
    <xf numFmtId="49" fontId="21" fillId="24" borderId="15" xfId="0" applyNumberFormat="1" applyFont="1" applyFill="1" applyBorder="1" applyAlignment="1">
      <alignment horizontal="center" vertical="top"/>
    </xf>
    <xf numFmtId="0" fontId="21" fillId="24" borderId="12" xfId="0" applyNumberFormat="1" applyFont="1" applyFill="1" applyBorder="1" applyAlignment="1">
      <alignment horizontal="justify" vertical="top" wrapText="1"/>
    </xf>
    <xf numFmtId="0" fontId="21" fillId="24" borderId="15" xfId="0" applyNumberFormat="1" applyFont="1" applyFill="1" applyBorder="1" applyAlignment="1">
      <alignment horizontal="justify" vertical="top" wrapText="1"/>
    </xf>
    <xf numFmtId="49" fontId="2" fillId="24" borderId="12" xfId="0" applyNumberFormat="1" applyFont="1" applyFill="1" applyBorder="1" applyAlignment="1">
      <alignment horizontal="center" vertical="top"/>
    </xf>
    <xf numFmtId="49" fontId="2" fillId="24" borderId="15" xfId="0" applyNumberFormat="1" applyFont="1" applyFill="1" applyBorder="1" applyAlignment="1">
      <alignment horizontal="center" vertical="top"/>
    </xf>
    <xf numFmtId="0" fontId="0" fillId="24" borderId="14" xfId="0" applyFont="1" applyFill="1" applyBorder="1" applyAlignment="1">
      <alignment horizontal="center" vertical="top"/>
    </xf>
    <xf numFmtId="49" fontId="2" fillId="24" borderId="10" xfId="0" applyNumberFormat="1" applyFont="1" applyFill="1" applyBorder="1" applyAlignment="1">
      <alignment horizontal="center" vertical="top"/>
    </xf>
    <xf numFmtId="0" fontId="0" fillId="24" borderId="10" xfId="0" applyFill="1" applyBorder="1" applyAlignment="1">
      <alignment vertical="top"/>
    </xf>
    <xf numFmtId="0" fontId="0" fillId="24" borderId="15" xfId="0" applyFill="1" applyBorder="1" applyAlignment="1">
      <alignment horizontal="justify" vertical="top" wrapText="1"/>
    </xf>
    <xf numFmtId="0" fontId="0" fillId="24" borderId="14" xfId="0" applyFill="1" applyBorder="1" applyAlignment="1">
      <alignment horizontal="justify" vertical="top" wrapText="1"/>
    </xf>
    <xf numFmtId="0" fontId="0" fillId="24" borderId="15" xfId="0" applyFill="1" applyBorder="1" applyAlignment="1">
      <alignment vertical="top"/>
    </xf>
    <xf numFmtId="0" fontId="0" fillId="24" borderId="14" xfId="0" applyFill="1" applyBorder="1" applyAlignment="1">
      <alignment vertical="top"/>
    </xf>
    <xf numFmtId="0" fontId="25" fillId="0" borderId="0" xfId="59" applyNumberFormat="1" applyFont="1" applyFill="1" applyAlignment="1">
      <alignment horizontal="center" vertical="center"/>
      <protection/>
    </xf>
    <xf numFmtId="0" fontId="2" fillId="24" borderId="12" xfId="56" applyNumberFormat="1" applyFont="1" applyFill="1" applyBorder="1" applyAlignment="1">
      <alignment horizontal="center" vertical="center" wrapText="1"/>
      <protection/>
    </xf>
    <xf numFmtId="0" fontId="2" fillId="24" borderId="14" xfId="56" applyNumberFormat="1" applyFont="1" applyFill="1" applyBorder="1" applyAlignment="1">
      <alignment horizontal="center" vertical="center" wrapText="1"/>
      <protection/>
    </xf>
    <xf numFmtId="0" fontId="23" fillId="24" borderId="12" xfId="0" applyNumberFormat="1" applyFont="1" applyFill="1" applyBorder="1" applyAlignment="1">
      <alignment horizontal="justify" vertical="top" wrapText="1"/>
    </xf>
    <xf numFmtId="0" fontId="23" fillId="24" borderId="15" xfId="0" applyNumberFormat="1" applyFont="1" applyFill="1" applyBorder="1" applyAlignment="1">
      <alignment horizontal="justify" vertical="top" wrapText="1"/>
    </xf>
    <xf numFmtId="0" fontId="2" fillId="24" borderId="16" xfId="56" applyNumberFormat="1" applyFont="1" applyFill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 разделы пр 7 " xfId="54"/>
    <cellStyle name="Обычный_Tmp4" xfId="55"/>
    <cellStyle name="Обычный_Исполнение2004" xfId="56"/>
    <cellStyle name="Обычный_Лист1" xfId="57"/>
    <cellStyle name="Обычный_Прилож 5,6" xfId="58"/>
    <cellStyle name="Обычный_ЦелПрограммыИСПОЛН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2:E32"/>
  <sheetViews>
    <sheetView view="pageBreakPreview" zoomScale="60" zoomScalePageLayoutView="0" workbookViewId="0" topLeftCell="A2">
      <selection activeCell="E16" sqref="E16"/>
    </sheetView>
  </sheetViews>
  <sheetFormatPr defaultColWidth="9.00390625" defaultRowHeight="12.75"/>
  <cols>
    <col min="1" max="1" width="26.875" style="4" customWidth="1"/>
    <col min="2" max="2" width="49.875" style="5" customWidth="1"/>
    <col min="3" max="3" width="16.375" style="7" customWidth="1"/>
    <col min="4" max="4" width="16.125" style="7" customWidth="1"/>
    <col min="5" max="5" width="14.125" style="7" customWidth="1"/>
    <col min="6" max="16384" width="9.125" style="5" customWidth="1"/>
  </cols>
  <sheetData>
    <row r="1" ht="12" hidden="1"/>
    <row r="2" spans="2:5" ht="14.25" customHeight="1">
      <c r="B2" s="20"/>
      <c r="C2" s="19"/>
      <c r="D2" s="209" t="s">
        <v>156</v>
      </c>
      <c r="E2" s="210"/>
    </row>
    <row r="3" spans="2:5" ht="15.75" customHeight="1">
      <c r="B3" s="20"/>
      <c r="C3" s="209" t="s">
        <v>695</v>
      </c>
      <c r="D3" s="210"/>
      <c r="E3" s="210"/>
    </row>
    <row r="4" spans="1:5" ht="15.75" customHeight="1">
      <c r="A4" s="8" t="s">
        <v>291</v>
      </c>
      <c r="B4" s="209" t="s">
        <v>187</v>
      </c>
      <c r="C4" s="210"/>
      <c r="D4" s="210"/>
      <c r="E4" s="210"/>
    </row>
    <row r="5" spans="1:5" ht="15.75" customHeight="1">
      <c r="A5" s="209" t="s">
        <v>160</v>
      </c>
      <c r="B5" s="210"/>
      <c r="C5" s="210"/>
      <c r="D5" s="206"/>
      <c r="E5" s="206"/>
    </row>
    <row r="6" spans="1:5" ht="15" customHeight="1">
      <c r="A6" s="121"/>
      <c r="B6" s="209" t="s">
        <v>139</v>
      </c>
      <c r="C6" s="210"/>
      <c r="D6" s="206"/>
      <c r="E6" s="206"/>
    </row>
    <row r="7" spans="1:5" ht="15.75" customHeight="1">
      <c r="A7" s="209"/>
      <c r="B7" s="206"/>
      <c r="C7" s="206"/>
      <c r="D7" s="6"/>
      <c r="E7" s="5"/>
    </row>
    <row r="8" spans="1:5" ht="21.75" customHeight="1">
      <c r="A8" s="205" t="s">
        <v>158</v>
      </c>
      <c r="B8" s="218"/>
      <c r="C8" s="218"/>
      <c r="D8" s="218"/>
      <c r="E8" s="218"/>
    </row>
    <row r="9" spans="1:5" ht="34.5" customHeight="1">
      <c r="A9" s="205" t="s">
        <v>159</v>
      </c>
      <c r="B9" s="205"/>
      <c r="C9" s="205"/>
      <c r="D9" s="206"/>
      <c r="E9" s="206"/>
    </row>
    <row r="10" spans="1:5" ht="19.5" customHeight="1">
      <c r="A10" s="205" t="s">
        <v>161</v>
      </c>
      <c r="B10" s="205"/>
      <c r="C10" s="205"/>
      <c r="D10" s="206"/>
      <c r="E10" s="206"/>
    </row>
    <row r="11" spans="1:5" ht="15">
      <c r="A11" s="9"/>
      <c r="B11" s="10"/>
      <c r="C11" s="19"/>
      <c r="D11" s="19"/>
      <c r="E11" s="19" t="s">
        <v>250</v>
      </c>
    </row>
    <row r="12" spans="1:5" ht="15.75" customHeight="1">
      <c r="A12" s="211" t="s">
        <v>292</v>
      </c>
      <c r="B12" s="213" t="s">
        <v>293</v>
      </c>
      <c r="C12" s="215" t="s">
        <v>294</v>
      </c>
      <c r="D12" s="216"/>
      <c r="E12" s="217"/>
    </row>
    <row r="13" spans="1:5" ht="15.75" customHeight="1">
      <c r="A13" s="212"/>
      <c r="B13" s="214"/>
      <c r="C13" s="207" t="s">
        <v>145</v>
      </c>
      <c r="D13" s="207" t="s">
        <v>146</v>
      </c>
      <c r="E13" s="207" t="s">
        <v>147</v>
      </c>
    </row>
    <row r="14" spans="1:5" ht="27" customHeight="1">
      <c r="A14" s="212"/>
      <c r="B14" s="214"/>
      <c r="C14" s="208"/>
      <c r="D14" s="208"/>
      <c r="E14" s="208"/>
    </row>
    <row r="15" spans="1:5" ht="27" customHeight="1">
      <c r="A15" s="187"/>
      <c r="B15" s="12" t="s">
        <v>189</v>
      </c>
      <c r="C15" s="31">
        <f>SUM(C16+C21)</f>
        <v>18054.232339999988</v>
      </c>
      <c r="D15" s="31">
        <f>SUM(D16+D21)</f>
        <v>16539.58361999999</v>
      </c>
      <c r="E15" s="31" t="s">
        <v>157</v>
      </c>
    </row>
    <row r="16" spans="1:5" s="188" customFormat="1" ht="37.5" customHeight="1">
      <c r="A16" s="21" t="s">
        <v>353</v>
      </c>
      <c r="B16" s="11" t="s">
        <v>392</v>
      </c>
      <c r="C16" s="31">
        <f>SUM(C17-C19)</f>
        <v>0</v>
      </c>
      <c r="D16" s="31">
        <f>SUM(D17-D19)</f>
        <v>0</v>
      </c>
      <c r="E16" s="31" t="s">
        <v>157</v>
      </c>
    </row>
    <row r="17" spans="1:5" s="189" customFormat="1" ht="47.25" customHeight="1">
      <c r="A17" s="21" t="s">
        <v>393</v>
      </c>
      <c r="B17" s="12" t="s">
        <v>394</v>
      </c>
      <c r="C17" s="31">
        <f>SUM(C18)</f>
        <v>0</v>
      </c>
      <c r="D17" s="31">
        <f>SUM(D18)</f>
        <v>0</v>
      </c>
      <c r="E17" s="31" t="s">
        <v>157</v>
      </c>
    </row>
    <row r="18" spans="1:5" s="188" customFormat="1" ht="57.75" customHeight="1">
      <c r="A18" s="21" t="s">
        <v>395</v>
      </c>
      <c r="B18" s="12" t="s">
        <v>396</v>
      </c>
      <c r="C18" s="31">
        <v>0</v>
      </c>
      <c r="D18" s="31">
        <v>0</v>
      </c>
      <c r="E18" s="31" t="s">
        <v>157</v>
      </c>
    </row>
    <row r="19" spans="1:5" s="189" customFormat="1" ht="54.75" customHeight="1">
      <c r="A19" s="21" t="s">
        <v>354</v>
      </c>
      <c r="B19" s="12" t="s">
        <v>288</v>
      </c>
      <c r="C19" s="31">
        <f>SUM(C20)</f>
        <v>0</v>
      </c>
      <c r="D19" s="31">
        <f>SUM(D20)</f>
        <v>0</v>
      </c>
      <c r="E19" s="31" t="s">
        <v>157</v>
      </c>
    </row>
    <row r="20" spans="1:5" s="188" customFormat="1" ht="59.25" customHeight="1">
      <c r="A20" s="21" t="s">
        <v>289</v>
      </c>
      <c r="B20" s="12" t="s">
        <v>290</v>
      </c>
      <c r="C20" s="31">
        <v>0</v>
      </c>
      <c r="D20" s="31">
        <v>0</v>
      </c>
      <c r="E20" s="31" t="s">
        <v>157</v>
      </c>
    </row>
    <row r="21" spans="1:5" s="188" customFormat="1" ht="32.25" customHeight="1">
      <c r="A21" s="21" t="s">
        <v>295</v>
      </c>
      <c r="B21" s="11" t="s">
        <v>296</v>
      </c>
      <c r="C21" s="31">
        <f>SUM(C26+C22)</f>
        <v>18054.232339999988</v>
      </c>
      <c r="D21" s="31">
        <f>SUM(D26+D22)</f>
        <v>16539.58361999999</v>
      </c>
      <c r="E21" s="31" t="s">
        <v>157</v>
      </c>
    </row>
    <row r="22" spans="1:5" s="188" customFormat="1" ht="21.75" customHeight="1">
      <c r="A22" s="21" t="s">
        <v>297</v>
      </c>
      <c r="B22" s="12" t="s">
        <v>298</v>
      </c>
      <c r="C22" s="32">
        <f aca="true" t="shared" si="0" ref="C22:D24">SUM(C23)</f>
        <v>-378464.05741</v>
      </c>
      <c r="D22" s="32">
        <f t="shared" si="0"/>
        <v>-373647.33756</v>
      </c>
      <c r="E22" s="31" t="s">
        <v>157</v>
      </c>
    </row>
    <row r="23" spans="1:5" s="189" customFormat="1" ht="22.5" customHeight="1">
      <c r="A23" s="21" t="s">
        <v>299</v>
      </c>
      <c r="B23" s="12" t="s">
        <v>341</v>
      </c>
      <c r="C23" s="32">
        <f t="shared" si="0"/>
        <v>-378464.05741</v>
      </c>
      <c r="D23" s="32">
        <f t="shared" si="0"/>
        <v>-373647.33756</v>
      </c>
      <c r="E23" s="31" t="s">
        <v>157</v>
      </c>
    </row>
    <row r="24" spans="1:5" ht="36.75" customHeight="1">
      <c r="A24" s="21" t="s">
        <v>342</v>
      </c>
      <c r="B24" s="12" t="s">
        <v>343</v>
      </c>
      <c r="C24" s="32">
        <f t="shared" si="0"/>
        <v>-378464.05741</v>
      </c>
      <c r="D24" s="32">
        <f t="shared" si="0"/>
        <v>-373647.33756</v>
      </c>
      <c r="E24" s="31" t="s">
        <v>157</v>
      </c>
    </row>
    <row r="25" spans="1:5" s="13" customFormat="1" ht="31.5" customHeight="1">
      <c r="A25" s="21" t="s">
        <v>344</v>
      </c>
      <c r="B25" s="12" t="s">
        <v>345</v>
      </c>
      <c r="C25" s="33">
        <v>-378464.05741</v>
      </c>
      <c r="D25" s="33">
        <v>-373647.33756</v>
      </c>
      <c r="E25" s="31" t="s">
        <v>157</v>
      </c>
    </row>
    <row r="26" spans="1:5" ht="18.75" customHeight="1">
      <c r="A26" s="21" t="s">
        <v>346</v>
      </c>
      <c r="B26" s="12" t="s">
        <v>347</v>
      </c>
      <c r="C26" s="32">
        <f>SUM(C27)</f>
        <v>396518.28975</v>
      </c>
      <c r="D26" s="32">
        <f>SUM(D27)</f>
        <v>390186.92118</v>
      </c>
      <c r="E26" s="31" t="s">
        <v>157</v>
      </c>
    </row>
    <row r="27" spans="1:5" ht="21.75" customHeight="1">
      <c r="A27" s="21" t="s">
        <v>348</v>
      </c>
      <c r="B27" s="12" t="s">
        <v>349</v>
      </c>
      <c r="C27" s="33">
        <f>C28</f>
        <v>396518.28975</v>
      </c>
      <c r="D27" s="33">
        <f>D28</f>
        <v>390186.92118</v>
      </c>
      <c r="E27" s="31" t="s">
        <v>157</v>
      </c>
    </row>
    <row r="28" spans="1:5" ht="36" customHeight="1">
      <c r="A28" s="21" t="s">
        <v>350</v>
      </c>
      <c r="B28" s="12" t="s">
        <v>355</v>
      </c>
      <c r="C28" s="33">
        <f>C29</f>
        <v>396518.28975</v>
      </c>
      <c r="D28" s="33">
        <f>D29</f>
        <v>390186.92118</v>
      </c>
      <c r="E28" s="31" t="s">
        <v>157</v>
      </c>
    </row>
    <row r="29" spans="1:5" s="14" customFormat="1" ht="27.75" customHeight="1">
      <c r="A29" s="21" t="s">
        <v>356</v>
      </c>
      <c r="B29" s="12" t="s">
        <v>397</v>
      </c>
      <c r="C29" s="34">
        <v>396518.28975</v>
      </c>
      <c r="D29" s="34">
        <v>390186.92118</v>
      </c>
      <c r="E29" s="31" t="s">
        <v>157</v>
      </c>
    </row>
    <row r="30" spans="1:5" ht="12">
      <c r="A30" s="15"/>
      <c r="B30" s="13"/>
      <c r="C30" s="16"/>
      <c r="D30" s="16"/>
      <c r="E30" s="16"/>
    </row>
    <row r="32" spans="1:5" ht="12.75">
      <c r="A32" s="17"/>
      <c r="B32" s="2"/>
      <c r="C32" s="18"/>
      <c r="D32" s="18"/>
      <c r="E32" s="18"/>
    </row>
  </sheetData>
  <sheetProtection/>
  <mergeCells count="15">
    <mergeCell ref="D2:E2"/>
    <mergeCell ref="A12:A14"/>
    <mergeCell ref="B12:B14"/>
    <mergeCell ref="C12:E12"/>
    <mergeCell ref="C3:E3"/>
    <mergeCell ref="B4:E4"/>
    <mergeCell ref="A5:E5"/>
    <mergeCell ref="B6:E6"/>
    <mergeCell ref="A7:C7"/>
    <mergeCell ref="A8:E8"/>
    <mergeCell ref="A9:E9"/>
    <mergeCell ref="A10:E10"/>
    <mergeCell ref="D13:D14"/>
    <mergeCell ref="C13:C14"/>
    <mergeCell ref="E13:E14"/>
  </mergeCells>
  <printOptions/>
  <pageMargins left="1.03" right="0.5905511811023623" top="0.55" bottom="0.56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99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28.875" style="71" customWidth="1"/>
    <col min="2" max="2" width="61.00390625" style="161" customWidth="1"/>
    <col min="3" max="3" width="16.375" style="160" customWidth="1"/>
    <col min="4" max="4" width="16.875" style="160" customWidth="1"/>
    <col min="5" max="5" width="16.25390625" style="160" customWidth="1"/>
    <col min="6" max="16384" width="9.125" style="160" customWidth="1"/>
  </cols>
  <sheetData>
    <row r="1" spans="1:5" s="159" customFormat="1" ht="15">
      <c r="A1" s="158"/>
      <c r="B1" s="209" t="s">
        <v>136</v>
      </c>
      <c r="C1" s="210"/>
      <c r="D1" s="206"/>
      <c r="E1" s="206"/>
    </row>
    <row r="2" spans="1:5" s="159" customFormat="1" ht="15">
      <c r="A2" s="209" t="s">
        <v>695</v>
      </c>
      <c r="B2" s="210"/>
      <c r="C2" s="210"/>
      <c r="D2" s="206"/>
      <c r="E2" s="206"/>
    </row>
    <row r="3" spans="1:5" s="159" customFormat="1" ht="15">
      <c r="A3" s="209" t="s">
        <v>187</v>
      </c>
      <c r="B3" s="210"/>
      <c r="C3" s="210"/>
      <c r="D3" s="206"/>
      <c r="E3" s="206"/>
    </row>
    <row r="4" spans="1:5" s="159" customFormat="1" ht="13.5">
      <c r="A4" s="221" t="s">
        <v>138</v>
      </c>
      <c r="B4" s="222"/>
      <c r="C4" s="222"/>
      <c r="D4" s="206"/>
      <c r="E4" s="206"/>
    </row>
    <row r="5" spans="1:5" s="159" customFormat="1" ht="15">
      <c r="A5" s="121"/>
      <c r="B5" s="209" t="s">
        <v>139</v>
      </c>
      <c r="C5" s="210"/>
      <c r="D5" s="206"/>
      <c r="E5" s="206"/>
    </row>
    <row r="6" spans="2:5" ht="17.25" customHeight="1">
      <c r="B6" s="19"/>
      <c r="C6" s="19"/>
      <c r="D6" s="19"/>
      <c r="E6" s="19"/>
    </row>
    <row r="7" spans="1:5" ht="16.5" customHeight="1">
      <c r="A7" s="204" t="s">
        <v>135</v>
      </c>
      <c r="B7" s="204"/>
      <c r="C7" s="204"/>
      <c r="D7" s="206"/>
      <c r="E7" s="206"/>
    </row>
    <row r="8" spans="1:5" ht="30" customHeight="1">
      <c r="A8" s="204" t="s">
        <v>144</v>
      </c>
      <c r="B8" s="204"/>
      <c r="C8" s="204"/>
      <c r="D8" s="206"/>
      <c r="E8" s="206"/>
    </row>
    <row r="9" spans="3:5" ht="21" customHeight="1">
      <c r="C9" s="3"/>
      <c r="D9" s="3"/>
      <c r="E9" s="3" t="s">
        <v>186</v>
      </c>
    </row>
    <row r="10" spans="1:5" ht="21" customHeight="1">
      <c r="A10" s="219" t="s">
        <v>204</v>
      </c>
      <c r="B10" s="220" t="s">
        <v>203</v>
      </c>
      <c r="C10" s="200" t="s">
        <v>140</v>
      </c>
      <c r="D10" s="201"/>
      <c r="E10" s="202"/>
    </row>
    <row r="11" spans="1:5" ht="15.75" customHeight="1">
      <c r="A11" s="212"/>
      <c r="B11" s="214"/>
      <c r="C11" s="199" t="s">
        <v>141</v>
      </c>
      <c r="D11" s="203" t="s">
        <v>142</v>
      </c>
      <c r="E11" s="203" t="s">
        <v>143</v>
      </c>
    </row>
    <row r="12" spans="1:5" ht="37.5" customHeight="1">
      <c r="A12" s="212"/>
      <c r="B12" s="214"/>
      <c r="C12" s="199"/>
      <c r="D12" s="203"/>
      <c r="E12" s="203"/>
    </row>
    <row r="13" spans="1:5" ht="19.5" customHeight="1">
      <c r="A13" s="162" t="s">
        <v>402</v>
      </c>
      <c r="B13" s="24" t="s">
        <v>220</v>
      </c>
      <c r="C13" s="35">
        <f>C14+C17+C18+C25+C29+C30+C36+C38+C41+C42+C43+C44</f>
        <v>83392.93952</v>
      </c>
      <c r="D13" s="35">
        <f>D14+D17+D18+D25+D29+D30+D36+D38+D41+D42+D43+D44</f>
        <v>81093.86904</v>
      </c>
      <c r="E13" s="190">
        <f>D13/C13*100</f>
        <v>97.24308737258433</v>
      </c>
    </row>
    <row r="14" spans="1:5" ht="19.5" customHeight="1">
      <c r="A14" s="70" t="s">
        <v>403</v>
      </c>
      <c r="B14" s="22" t="s">
        <v>404</v>
      </c>
      <c r="C14" s="35">
        <f>C15+C16</f>
        <v>42110</v>
      </c>
      <c r="D14" s="35">
        <f>D15+D16</f>
        <v>44832.52807</v>
      </c>
      <c r="E14" s="190">
        <f aca="true" t="shared" si="0" ref="E14:E77">D14/C14*100</f>
        <v>106.46527682260745</v>
      </c>
    </row>
    <row r="15" spans="1:5" ht="15">
      <c r="A15" s="70" t="s">
        <v>405</v>
      </c>
      <c r="B15" s="22" t="s">
        <v>406</v>
      </c>
      <c r="C15" s="35">
        <v>550</v>
      </c>
      <c r="D15" s="35">
        <v>517.58519</v>
      </c>
      <c r="E15" s="190">
        <f t="shared" si="0"/>
        <v>94.10639818181818</v>
      </c>
    </row>
    <row r="16" spans="1:5" ht="15">
      <c r="A16" s="70" t="s">
        <v>407</v>
      </c>
      <c r="B16" s="22" t="s">
        <v>312</v>
      </c>
      <c r="C16" s="35">
        <v>41560</v>
      </c>
      <c r="D16" s="35">
        <v>44314.94288</v>
      </c>
      <c r="E16" s="190">
        <f t="shared" si="0"/>
        <v>106.62883272377286</v>
      </c>
    </row>
    <row r="17" spans="1:5" ht="48.75" customHeight="1">
      <c r="A17" s="163" t="s">
        <v>221</v>
      </c>
      <c r="B17" s="164" t="s">
        <v>222</v>
      </c>
      <c r="C17" s="35">
        <v>2994.52477</v>
      </c>
      <c r="D17" s="35">
        <v>3216.66807</v>
      </c>
      <c r="E17" s="190">
        <f t="shared" si="0"/>
        <v>107.41831566148643</v>
      </c>
    </row>
    <row r="18" spans="1:5" ht="15.75" customHeight="1">
      <c r="A18" s="70" t="s">
        <v>313</v>
      </c>
      <c r="B18" s="22" t="s">
        <v>314</v>
      </c>
      <c r="C18" s="35">
        <f>C19+C20+C21+C22+C23+C24</f>
        <v>10998.905920000001</v>
      </c>
      <c r="D18" s="35">
        <f>D19+D20+D21+D22+D23+D24</f>
        <v>9528.56726</v>
      </c>
      <c r="E18" s="190">
        <f t="shared" si="0"/>
        <v>86.6319552990594</v>
      </c>
    </row>
    <row r="19" spans="1:5" ht="31.5" customHeight="1">
      <c r="A19" s="70" t="s">
        <v>175</v>
      </c>
      <c r="B19" s="22" t="s">
        <v>176</v>
      </c>
      <c r="C19" s="35">
        <v>1200</v>
      </c>
      <c r="D19" s="35">
        <v>751.01247</v>
      </c>
      <c r="E19" s="190">
        <f t="shared" si="0"/>
        <v>62.58437249999999</v>
      </c>
    </row>
    <row r="20" spans="1:5" ht="44.25" customHeight="1">
      <c r="A20" s="70" t="s">
        <v>177</v>
      </c>
      <c r="B20" s="22" t="s">
        <v>301</v>
      </c>
      <c r="C20" s="35">
        <v>850</v>
      </c>
      <c r="D20" s="35">
        <v>519.2725</v>
      </c>
      <c r="E20" s="190">
        <f t="shared" si="0"/>
        <v>61.09088235294118</v>
      </c>
    </row>
    <row r="21" spans="1:5" ht="30.75" customHeight="1">
      <c r="A21" s="70" t="s">
        <v>410</v>
      </c>
      <c r="B21" s="22" t="s">
        <v>448</v>
      </c>
      <c r="C21" s="35">
        <v>300</v>
      </c>
      <c r="D21" s="35">
        <v>0</v>
      </c>
      <c r="E21" s="190">
        <f t="shared" si="0"/>
        <v>0</v>
      </c>
    </row>
    <row r="22" spans="1:5" ht="30.75" customHeight="1">
      <c r="A22" s="70" t="s">
        <v>178</v>
      </c>
      <c r="B22" s="22" t="s">
        <v>179</v>
      </c>
      <c r="C22" s="35">
        <v>3500</v>
      </c>
      <c r="D22" s="35">
        <v>3528.47626</v>
      </c>
      <c r="E22" s="190">
        <f t="shared" si="0"/>
        <v>100.81360742857142</v>
      </c>
    </row>
    <row r="23" spans="1:5" ht="16.5" customHeight="1">
      <c r="A23" s="70" t="s">
        <v>411</v>
      </c>
      <c r="B23" s="22" t="s">
        <v>412</v>
      </c>
      <c r="C23" s="35">
        <v>5143.90592</v>
      </c>
      <c r="D23" s="35">
        <v>4703.18103</v>
      </c>
      <c r="E23" s="190">
        <f t="shared" si="0"/>
        <v>91.43209660413073</v>
      </c>
    </row>
    <row r="24" spans="1:5" ht="30" customHeight="1">
      <c r="A24" s="70" t="s">
        <v>171</v>
      </c>
      <c r="B24" s="22" t="s">
        <v>172</v>
      </c>
      <c r="C24" s="35">
        <v>5</v>
      </c>
      <c r="D24" s="35">
        <v>26.625</v>
      </c>
      <c r="E24" s="190">
        <f t="shared" si="0"/>
        <v>532.5</v>
      </c>
    </row>
    <row r="25" spans="1:5" ht="16.5" customHeight="1">
      <c r="A25" s="70" t="s">
        <v>180</v>
      </c>
      <c r="B25" s="22" t="s">
        <v>181</v>
      </c>
      <c r="C25" s="35">
        <f>C26+C27+C28</f>
        <v>3680.48564</v>
      </c>
      <c r="D25" s="35">
        <f>D26+D27+D28</f>
        <v>2827.13825</v>
      </c>
      <c r="E25" s="190">
        <f t="shared" si="0"/>
        <v>76.81427198830207</v>
      </c>
    </row>
    <row r="26" spans="1:5" ht="15">
      <c r="A26" s="70" t="s">
        <v>182</v>
      </c>
      <c r="B26" s="22" t="s">
        <v>439</v>
      </c>
      <c r="C26" s="35">
        <v>550</v>
      </c>
      <c r="D26" s="35">
        <v>296.71751</v>
      </c>
      <c r="E26" s="190">
        <f t="shared" si="0"/>
        <v>53.94863818181819</v>
      </c>
    </row>
    <row r="27" spans="1:5" ht="15">
      <c r="A27" s="70" t="s">
        <v>663</v>
      </c>
      <c r="B27" s="22" t="s">
        <v>662</v>
      </c>
      <c r="C27" s="35">
        <v>1350</v>
      </c>
      <c r="D27" s="35">
        <v>1275.73413</v>
      </c>
      <c r="E27" s="190">
        <f t="shared" si="0"/>
        <v>94.49882444444445</v>
      </c>
    </row>
    <row r="28" spans="1:5" ht="15">
      <c r="A28" s="70" t="s">
        <v>440</v>
      </c>
      <c r="B28" s="22" t="s">
        <v>441</v>
      </c>
      <c r="C28" s="35">
        <v>1780.48564</v>
      </c>
      <c r="D28" s="35">
        <v>1254.68661</v>
      </c>
      <c r="E28" s="190">
        <f t="shared" si="0"/>
        <v>70.46878569601942</v>
      </c>
    </row>
    <row r="29" spans="1:5" ht="16.5" customHeight="1">
      <c r="A29" s="70" t="s">
        <v>442</v>
      </c>
      <c r="B29" s="22" t="s">
        <v>443</v>
      </c>
      <c r="C29" s="35">
        <v>368</v>
      </c>
      <c r="D29" s="35">
        <v>446.0465</v>
      </c>
      <c r="E29" s="190">
        <f t="shared" si="0"/>
        <v>121.20828804347825</v>
      </c>
    </row>
    <row r="30" spans="1:5" ht="45" customHeight="1">
      <c r="A30" s="70" t="s">
        <v>444</v>
      </c>
      <c r="B30" s="22" t="s">
        <v>445</v>
      </c>
      <c r="C30" s="35">
        <f>C31+C32+C33+C34+C35</f>
        <v>8242.06719</v>
      </c>
      <c r="D30" s="35">
        <f>D31+D32+D33+D34+D35</f>
        <v>8009.97349</v>
      </c>
      <c r="E30" s="190">
        <f t="shared" si="0"/>
        <v>97.18403533179642</v>
      </c>
    </row>
    <row r="31" spans="1:5" ht="74.25" customHeight="1">
      <c r="A31" s="70" t="s">
        <v>251</v>
      </c>
      <c r="B31" s="23" t="s">
        <v>331</v>
      </c>
      <c r="C31" s="35">
        <v>590.7451</v>
      </c>
      <c r="D31" s="35">
        <v>618.0518</v>
      </c>
      <c r="E31" s="190">
        <f t="shared" si="0"/>
        <v>104.6224166734519</v>
      </c>
    </row>
    <row r="32" spans="1:5" ht="75" customHeight="1">
      <c r="A32" s="70" t="s">
        <v>252</v>
      </c>
      <c r="B32" s="23" t="s">
        <v>420</v>
      </c>
      <c r="C32" s="35">
        <v>1332.62655</v>
      </c>
      <c r="D32" s="35">
        <v>1426.05118</v>
      </c>
      <c r="E32" s="190">
        <f t="shared" si="0"/>
        <v>107.0105634620592</v>
      </c>
    </row>
    <row r="33" spans="1:5" ht="60.75" customHeight="1">
      <c r="A33" s="70" t="s">
        <v>421</v>
      </c>
      <c r="B33" s="23" t="s">
        <v>423</v>
      </c>
      <c r="C33" s="35">
        <v>2127.298</v>
      </c>
      <c r="D33" s="35">
        <v>2535.48465</v>
      </c>
      <c r="E33" s="190">
        <f t="shared" si="0"/>
        <v>119.18803336438995</v>
      </c>
    </row>
    <row r="34" spans="1:5" ht="45.75" customHeight="1">
      <c r="A34" s="72" t="s">
        <v>424</v>
      </c>
      <c r="B34" s="23" t="s">
        <v>332</v>
      </c>
      <c r="C34" s="35">
        <v>300</v>
      </c>
      <c r="D34" s="35">
        <v>186.11775</v>
      </c>
      <c r="E34" s="190">
        <f t="shared" si="0"/>
        <v>62.03925</v>
      </c>
    </row>
    <row r="35" spans="1:5" ht="76.5" customHeight="1">
      <c r="A35" s="70" t="s">
        <v>425</v>
      </c>
      <c r="B35" s="23" t="s">
        <v>426</v>
      </c>
      <c r="C35" s="35">
        <v>3891.39754</v>
      </c>
      <c r="D35" s="35">
        <v>3244.26811</v>
      </c>
      <c r="E35" s="190">
        <f t="shared" si="0"/>
        <v>83.37025648631109</v>
      </c>
    </row>
    <row r="36" spans="1:5" ht="30">
      <c r="A36" s="70" t="s">
        <v>446</v>
      </c>
      <c r="B36" s="22" t="s">
        <v>253</v>
      </c>
      <c r="C36" s="35">
        <f>C37</f>
        <v>400</v>
      </c>
      <c r="D36" s="35">
        <f>D37</f>
        <v>52.01189</v>
      </c>
      <c r="E36" s="190">
        <f t="shared" si="0"/>
        <v>13.002972500000002</v>
      </c>
    </row>
    <row r="37" spans="1:5" ht="15">
      <c r="A37" s="70" t="s">
        <v>254</v>
      </c>
      <c r="B37" s="22" t="s">
        <v>255</v>
      </c>
      <c r="C37" s="35">
        <v>400</v>
      </c>
      <c r="D37" s="35">
        <v>52.01189</v>
      </c>
      <c r="E37" s="190">
        <f t="shared" si="0"/>
        <v>13.002972500000002</v>
      </c>
    </row>
    <row r="38" spans="1:5" ht="30">
      <c r="A38" s="70" t="s">
        <v>413</v>
      </c>
      <c r="B38" s="22" t="s">
        <v>414</v>
      </c>
      <c r="C38" s="35">
        <f>C39+C40</f>
        <v>11273.223</v>
      </c>
      <c r="D38" s="35">
        <f>D39+D40</f>
        <v>10535.42</v>
      </c>
      <c r="E38" s="190">
        <f t="shared" si="0"/>
        <v>93.45526119726364</v>
      </c>
    </row>
    <row r="39" spans="1:5" ht="30">
      <c r="A39" s="70" t="s">
        <v>214</v>
      </c>
      <c r="B39" s="22" t="s">
        <v>223</v>
      </c>
      <c r="C39" s="35">
        <v>8273.223</v>
      </c>
      <c r="D39" s="35">
        <v>7863.93183</v>
      </c>
      <c r="E39" s="190">
        <f t="shared" si="0"/>
        <v>95.05282076888294</v>
      </c>
    </row>
    <row r="40" spans="1:5" ht="33" customHeight="1">
      <c r="A40" s="70" t="s">
        <v>215</v>
      </c>
      <c r="B40" s="22" t="s">
        <v>303</v>
      </c>
      <c r="C40" s="35">
        <v>3000</v>
      </c>
      <c r="D40" s="35">
        <v>2671.48817</v>
      </c>
      <c r="E40" s="190">
        <f t="shared" si="0"/>
        <v>89.04960566666666</v>
      </c>
    </row>
    <row r="41" spans="1:5" ht="30" customHeight="1">
      <c r="A41" s="70" t="s">
        <v>422</v>
      </c>
      <c r="B41" s="22" t="s">
        <v>219</v>
      </c>
      <c r="C41" s="35">
        <v>1983.733</v>
      </c>
      <c r="D41" s="35">
        <v>311.23901</v>
      </c>
      <c r="E41" s="190">
        <f t="shared" si="0"/>
        <v>15.689561548857633</v>
      </c>
    </row>
    <row r="42" spans="1:5" ht="15">
      <c r="A42" s="70" t="s">
        <v>212</v>
      </c>
      <c r="B42" s="22" t="s">
        <v>401</v>
      </c>
      <c r="C42" s="35">
        <v>12</v>
      </c>
      <c r="D42" s="35">
        <v>7.344</v>
      </c>
      <c r="E42" s="190">
        <f t="shared" si="0"/>
        <v>61.199999999999996</v>
      </c>
    </row>
    <row r="43" spans="1:5" ht="15">
      <c r="A43" s="70" t="s">
        <v>256</v>
      </c>
      <c r="B43" s="22" t="s">
        <v>257</v>
      </c>
      <c r="C43" s="35">
        <v>1300</v>
      </c>
      <c r="D43" s="35">
        <v>1323.6325</v>
      </c>
      <c r="E43" s="190">
        <f t="shared" si="0"/>
        <v>101.81788461538461</v>
      </c>
    </row>
    <row r="44" spans="1:5" ht="15">
      <c r="A44" s="70" t="s">
        <v>258</v>
      </c>
      <c r="B44" s="22" t="s">
        <v>259</v>
      </c>
      <c r="C44" s="35">
        <v>30</v>
      </c>
      <c r="D44" s="35">
        <v>3.3</v>
      </c>
      <c r="E44" s="190">
        <f t="shared" si="0"/>
        <v>11</v>
      </c>
    </row>
    <row r="45" spans="1:5" ht="18" customHeight="1">
      <c r="A45" s="162" t="s">
        <v>190</v>
      </c>
      <c r="B45" s="24" t="s">
        <v>191</v>
      </c>
      <c r="C45" s="165">
        <f>C46+C97</f>
        <v>295071.11788999994</v>
      </c>
      <c r="D45" s="165">
        <f>D46+D97</f>
        <v>292553.46851999994</v>
      </c>
      <c r="E45" s="190">
        <f t="shared" si="0"/>
        <v>99.14676523137769</v>
      </c>
    </row>
    <row r="46" spans="1:5" ht="33" customHeight="1">
      <c r="A46" s="70" t="s">
        <v>260</v>
      </c>
      <c r="B46" s="22" t="s">
        <v>261</v>
      </c>
      <c r="C46" s="35">
        <f>C47+C50+C65+C91</f>
        <v>297726.52543999994</v>
      </c>
      <c r="D46" s="35">
        <f>D47+D50+D65+D91</f>
        <v>295282.56432999996</v>
      </c>
      <c r="E46" s="190">
        <f t="shared" si="0"/>
        <v>99.17912550573446</v>
      </c>
    </row>
    <row r="47" spans="1:5" ht="33.75" customHeight="1">
      <c r="A47" s="70" t="s">
        <v>678</v>
      </c>
      <c r="B47" s="22" t="s">
        <v>265</v>
      </c>
      <c r="C47" s="35">
        <f>C48+C49</f>
        <v>69998</v>
      </c>
      <c r="D47" s="35">
        <f>D48+D49</f>
        <v>69998</v>
      </c>
      <c r="E47" s="190">
        <f t="shared" si="0"/>
        <v>100</v>
      </c>
    </row>
    <row r="48" spans="1:5" ht="32.25" customHeight="1">
      <c r="A48" s="70" t="s">
        <v>650</v>
      </c>
      <c r="B48" s="22" t="s">
        <v>262</v>
      </c>
      <c r="C48" s="35">
        <f>52300+2224+11374</f>
        <v>65898</v>
      </c>
      <c r="D48" s="35">
        <v>65898</v>
      </c>
      <c r="E48" s="190">
        <f t="shared" si="0"/>
        <v>100</v>
      </c>
    </row>
    <row r="49" spans="1:5" ht="32.25" customHeight="1">
      <c r="A49" s="70" t="s">
        <v>661</v>
      </c>
      <c r="B49" s="22" t="s">
        <v>286</v>
      </c>
      <c r="C49" s="35">
        <v>4100</v>
      </c>
      <c r="D49" s="35">
        <v>4100</v>
      </c>
      <c r="E49" s="190">
        <f t="shared" si="0"/>
        <v>100</v>
      </c>
    </row>
    <row r="50" spans="1:5" ht="48" customHeight="1">
      <c r="A50" s="70" t="s">
        <v>676</v>
      </c>
      <c r="B50" s="22" t="s">
        <v>216</v>
      </c>
      <c r="C50" s="35">
        <f>C51+C54+C55</f>
        <v>54313.13768</v>
      </c>
      <c r="D50" s="35">
        <f>D51+D54+D55</f>
        <v>54041.13768</v>
      </c>
      <c r="E50" s="190">
        <f t="shared" si="0"/>
        <v>99.49920035627005</v>
      </c>
    </row>
    <row r="51" spans="1:5" ht="45.75" customHeight="1">
      <c r="A51" s="73" t="s">
        <v>651</v>
      </c>
      <c r="B51" s="23" t="s">
        <v>112</v>
      </c>
      <c r="C51" s="35">
        <f>C52+C53</f>
        <v>10960.78768</v>
      </c>
      <c r="D51" s="35">
        <f>D52+D53</f>
        <v>10960.78768</v>
      </c>
      <c r="E51" s="190">
        <f t="shared" si="0"/>
        <v>100</v>
      </c>
    </row>
    <row r="52" spans="1:5" ht="47.25" customHeight="1">
      <c r="A52" s="73"/>
      <c r="B52" s="23" t="s">
        <v>131</v>
      </c>
      <c r="C52" s="35">
        <v>10000</v>
      </c>
      <c r="D52" s="35">
        <v>10000</v>
      </c>
      <c r="E52" s="190">
        <f t="shared" si="0"/>
        <v>100</v>
      </c>
    </row>
    <row r="53" spans="1:5" ht="93.75" customHeight="1">
      <c r="A53" s="73"/>
      <c r="B53" s="23" t="s">
        <v>111</v>
      </c>
      <c r="C53" s="35">
        <v>960.78768</v>
      </c>
      <c r="D53" s="35">
        <v>960.78768</v>
      </c>
      <c r="E53" s="190">
        <f t="shared" si="0"/>
        <v>100</v>
      </c>
    </row>
    <row r="54" spans="1:5" ht="61.5" customHeight="1">
      <c r="A54" s="73" t="s">
        <v>51</v>
      </c>
      <c r="B54" s="23" t="s">
        <v>52</v>
      </c>
      <c r="C54" s="35">
        <v>331</v>
      </c>
      <c r="D54" s="35">
        <v>331</v>
      </c>
      <c r="E54" s="190">
        <f t="shared" si="0"/>
        <v>100</v>
      </c>
    </row>
    <row r="55" spans="1:5" ht="21.75" customHeight="1">
      <c r="A55" s="70" t="s">
        <v>652</v>
      </c>
      <c r="B55" s="24" t="s">
        <v>398</v>
      </c>
      <c r="C55" s="35">
        <f>C56+C57+C58+C59+C60+C61+C63+C64</f>
        <v>43021.35</v>
      </c>
      <c r="D55" s="35">
        <f>D56+D57+D58+D59+D60+D61+D63+D64</f>
        <v>42749.35</v>
      </c>
      <c r="E55" s="190">
        <f t="shared" si="0"/>
        <v>99.36775577707347</v>
      </c>
    </row>
    <row r="56" spans="1:5" ht="49.5" customHeight="1">
      <c r="A56" s="64"/>
      <c r="B56" s="22" t="s">
        <v>681</v>
      </c>
      <c r="C56" s="29">
        <v>35405</v>
      </c>
      <c r="D56" s="29">
        <v>35405</v>
      </c>
      <c r="E56" s="190">
        <f t="shared" si="0"/>
        <v>100</v>
      </c>
    </row>
    <row r="57" spans="1:5" s="159" customFormat="1" ht="63" customHeight="1">
      <c r="A57" s="64"/>
      <c r="B57" s="99" t="s">
        <v>2</v>
      </c>
      <c r="C57" s="101">
        <v>1286.4</v>
      </c>
      <c r="D57" s="101">
        <v>1286.4</v>
      </c>
      <c r="E57" s="190">
        <f t="shared" si="0"/>
        <v>100</v>
      </c>
    </row>
    <row r="58" spans="1:5" s="159" customFormat="1" ht="106.5" customHeight="1">
      <c r="A58" s="64"/>
      <c r="B58" s="99" t="s">
        <v>118</v>
      </c>
      <c r="C58" s="101">
        <v>100</v>
      </c>
      <c r="D58" s="101">
        <v>100</v>
      </c>
      <c r="E58" s="190">
        <f t="shared" si="0"/>
        <v>100</v>
      </c>
    </row>
    <row r="59" spans="1:5" s="159" customFormat="1" ht="79.5" customHeight="1">
      <c r="A59" s="64"/>
      <c r="B59" s="99" t="s">
        <v>39</v>
      </c>
      <c r="C59" s="101">
        <v>4624.85</v>
      </c>
      <c r="D59" s="101">
        <v>4624.85</v>
      </c>
      <c r="E59" s="190">
        <f t="shared" si="0"/>
        <v>100</v>
      </c>
    </row>
    <row r="60" spans="1:5" s="159" customFormat="1" ht="106.5" customHeight="1">
      <c r="A60" s="64"/>
      <c r="B60" s="99" t="s">
        <v>40</v>
      </c>
      <c r="C60" s="101">
        <v>609</v>
      </c>
      <c r="D60" s="101">
        <v>609</v>
      </c>
      <c r="E60" s="190">
        <f t="shared" si="0"/>
        <v>100</v>
      </c>
    </row>
    <row r="61" spans="1:5" s="159" customFormat="1" ht="48.75" customHeight="1">
      <c r="A61" s="64"/>
      <c r="B61" s="99" t="s">
        <v>41</v>
      </c>
      <c r="C61" s="101">
        <v>195</v>
      </c>
      <c r="D61" s="101">
        <v>195</v>
      </c>
      <c r="E61" s="190">
        <f t="shared" si="0"/>
        <v>100</v>
      </c>
    </row>
    <row r="62" spans="1:5" s="159" customFormat="1" ht="19.5" customHeight="1">
      <c r="A62" s="64"/>
      <c r="B62" s="122" t="s">
        <v>307</v>
      </c>
      <c r="C62" s="123">
        <v>24.18</v>
      </c>
      <c r="D62" s="123">
        <v>24.18</v>
      </c>
      <c r="E62" s="190">
        <f t="shared" si="0"/>
        <v>100</v>
      </c>
    </row>
    <row r="63" spans="1:5" s="159" customFormat="1" ht="48.75" customHeight="1">
      <c r="A63" s="64"/>
      <c r="B63" s="99" t="s">
        <v>42</v>
      </c>
      <c r="C63" s="101">
        <v>529.1</v>
      </c>
      <c r="D63" s="101">
        <v>529.1</v>
      </c>
      <c r="E63" s="190">
        <f t="shared" si="0"/>
        <v>100</v>
      </c>
    </row>
    <row r="64" spans="1:5" s="159" customFormat="1" ht="64.5" customHeight="1">
      <c r="A64" s="64"/>
      <c r="B64" s="99" t="s">
        <v>113</v>
      </c>
      <c r="C64" s="101">
        <v>272</v>
      </c>
      <c r="D64" s="101">
        <v>0</v>
      </c>
      <c r="E64" s="190">
        <f t="shared" si="0"/>
        <v>0</v>
      </c>
    </row>
    <row r="65" spans="1:5" ht="36" customHeight="1">
      <c r="A65" s="70" t="s">
        <v>677</v>
      </c>
      <c r="B65" s="22" t="s">
        <v>389</v>
      </c>
      <c r="C65" s="35">
        <f>C66+C67+C68+C81+C82+C83+C85+C87+C89</f>
        <v>170463.43815999996</v>
      </c>
      <c r="D65" s="35">
        <f>D66+D67+D68+D81+D82+D83+D85+D87+D89</f>
        <v>168291.47704999996</v>
      </c>
      <c r="E65" s="190">
        <f t="shared" si="0"/>
        <v>98.72584928859563</v>
      </c>
    </row>
    <row r="66" spans="1:5" ht="34.5" customHeight="1">
      <c r="A66" s="70" t="s">
        <v>669</v>
      </c>
      <c r="B66" s="22" t="s">
        <v>184</v>
      </c>
      <c r="C66" s="35">
        <v>733.817</v>
      </c>
      <c r="D66" s="35">
        <v>711.85088</v>
      </c>
      <c r="E66" s="190">
        <f t="shared" si="0"/>
        <v>97.00659428713153</v>
      </c>
    </row>
    <row r="67" spans="1:5" ht="46.5" customHeight="1">
      <c r="A67" s="70" t="s">
        <v>670</v>
      </c>
      <c r="B67" s="22" t="s">
        <v>224</v>
      </c>
      <c r="C67" s="35">
        <v>6277</v>
      </c>
      <c r="D67" s="35">
        <v>5212.26639</v>
      </c>
      <c r="E67" s="190">
        <f t="shared" si="0"/>
        <v>83.03754006691094</v>
      </c>
    </row>
    <row r="68" spans="1:5" ht="30" customHeight="1">
      <c r="A68" s="70" t="s">
        <v>659</v>
      </c>
      <c r="B68" s="22" t="s">
        <v>399</v>
      </c>
      <c r="C68" s="35">
        <f>C69+C70+C71+C72+C73+C74+C75+C77+C78+C79+C80</f>
        <v>131817.242</v>
      </c>
      <c r="D68" s="35">
        <f>D69+D70+D71+D72+D73+D74+D75+D77+D78+D79+D80</f>
        <v>130826.91867</v>
      </c>
      <c r="E68" s="190">
        <f t="shared" si="0"/>
        <v>99.24871487600993</v>
      </c>
    </row>
    <row r="69" spans="1:5" ht="43.5" customHeight="1">
      <c r="A69" s="197"/>
      <c r="B69" s="22" t="s">
        <v>645</v>
      </c>
      <c r="C69" s="35">
        <v>37.3</v>
      </c>
      <c r="D69" s="35">
        <v>37.3</v>
      </c>
      <c r="E69" s="190">
        <f t="shared" si="0"/>
        <v>100</v>
      </c>
    </row>
    <row r="70" spans="1:5" ht="33.75" customHeight="1">
      <c r="A70" s="198"/>
      <c r="B70" s="22" t="s">
        <v>644</v>
      </c>
      <c r="C70" s="35">
        <v>1114</v>
      </c>
      <c r="D70" s="35">
        <v>1001.21164</v>
      </c>
      <c r="E70" s="190">
        <f t="shared" si="0"/>
        <v>89.87537163375224</v>
      </c>
    </row>
    <row r="71" spans="1:5" ht="18.75" customHeight="1">
      <c r="A71" s="198"/>
      <c r="B71" s="22" t="s">
        <v>637</v>
      </c>
      <c r="C71" s="35">
        <v>955</v>
      </c>
      <c r="D71" s="35">
        <v>954.13786</v>
      </c>
      <c r="E71" s="190">
        <f t="shared" si="0"/>
        <v>99.90972356020943</v>
      </c>
    </row>
    <row r="72" spans="1:5" ht="57.75" customHeight="1">
      <c r="A72" s="198"/>
      <c r="B72" s="22" t="s">
        <v>638</v>
      </c>
      <c r="C72" s="35">
        <v>478</v>
      </c>
      <c r="D72" s="35">
        <v>474.98881</v>
      </c>
      <c r="E72" s="190">
        <f t="shared" si="0"/>
        <v>99.3700439330544</v>
      </c>
    </row>
    <row r="73" spans="1:5" ht="58.5" customHeight="1">
      <c r="A73" s="198"/>
      <c r="B73" s="22" t="s">
        <v>639</v>
      </c>
      <c r="C73" s="35">
        <v>993</v>
      </c>
      <c r="D73" s="35">
        <v>992.58636</v>
      </c>
      <c r="E73" s="190">
        <f t="shared" si="0"/>
        <v>99.95834441087614</v>
      </c>
    </row>
    <row r="74" spans="1:5" ht="72" customHeight="1">
      <c r="A74" s="198"/>
      <c r="B74" s="26" t="s">
        <v>640</v>
      </c>
      <c r="C74" s="35">
        <v>87182.567</v>
      </c>
      <c r="D74" s="35">
        <f>85697.65059+666.66843</f>
        <v>86364.31902000001</v>
      </c>
      <c r="E74" s="190">
        <f t="shared" si="0"/>
        <v>99.06145459103082</v>
      </c>
    </row>
    <row r="75" spans="1:5" ht="45" customHeight="1">
      <c r="A75" s="198"/>
      <c r="B75" s="26" t="s">
        <v>641</v>
      </c>
      <c r="C75" s="35">
        <v>32311.287</v>
      </c>
      <c r="D75" s="35">
        <v>32311.287</v>
      </c>
      <c r="E75" s="190">
        <f t="shared" si="0"/>
        <v>100</v>
      </c>
    </row>
    <row r="76" spans="1:5" ht="44.25" customHeight="1" hidden="1">
      <c r="A76" s="198"/>
      <c r="B76" s="22" t="s">
        <v>340</v>
      </c>
      <c r="C76" s="35">
        <v>0</v>
      </c>
      <c r="D76" s="35">
        <v>0</v>
      </c>
      <c r="E76" s="190" t="e">
        <f t="shared" si="0"/>
        <v>#DIV/0!</v>
      </c>
    </row>
    <row r="77" spans="1:5" ht="43.5" customHeight="1">
      <c r="A77" s="198"/>
      <c r="B77" s="27" t="s">
        <v>642</v>
      </c>
      <c r="C77" s="29">
        <v>7770.588</v>
      </c>
      <c r="D77" s="29">
        <f>7040.58798+675</f>
        <v>7715.58798</v>
      </c>
      <c r="E77" s="190">
        <f t="shared" si="0"/>
        <v>99.2922025977957</v>
      </c>
    </row>
    <row r="78" spans="1:5" ht="44.25" customHeight="1">
      <c r="A78" s="198"/>
      <c r="B78" s="27" t="s">
        <v>643</v>
      </c>
      <c r="C78" s="29">
        <v>777.4</v>
      </c>
      <c r="D78" s="29">
        <v>777.4</v>
      </c>
      <c r="E78" s="190">
        <f aca="true" t="shared" si="1" ref="E78:E99">D78/C78*100</f>
        <v>100</v>
      </c>
    </row>
    <row r="79" spans="1:5" ht="91.5" customHeight="1">
      <c r="A79" s="198"/>
      <c r="B79" s="27" t="s">
        <v>660</v>
      </c>
      <c r="C79" s="29">
        <v>48.1</v>
      </c>
      <c r="D79" s="29">
        <v>48.1</v>
      </c>
      <c r="E79" s="190">
        <f t="shared" si="1"/>
        <v>100</v>
      </c>
    </row>
    <row r="80" spans="1:5" ht="66" customHeight="1">
      <c r="A80" s="198"/>
      <c r="B80" s="27" t="s">
        <v>114</v>
      </c>
      <c r="C80" s="29">
        <v>150</v>
      </c>
      <c r="D80" s="29">
        <v>150</v>
      </c>
      <c r="E80" s="190">
        <f t="shared" si="1"/>
        <v>100</v>
      </c>
    </row>
    <row r="81" spans="1:5" ht="51" customHeight="1">
      <c r="A81" s="70" t="s">
        <v>657</v>
      </c>
      <c r="B81" s="26" t="s">
        <v>408</v>
      </c>
      <c r="C81" s="35">
        <f>22102.517-850</f>
        <v>21252.517</v>
      </c>
      <c r="D81" s="35">
        <v>21158.68586</v>
      </c>
      <c r="E81" s="190">
        <f t="shared" si="1"/>
        <v>99.55849398920608</v>
      </c>
    </row>
    <row r="82" spans="1:5" ht="76.5" customHeight="1">
      <c r="A82" s="70" t="s">
        <v>658</v>
      </c>
      <c r="B82" s="26" t="s">
        <v>449</v>
      </c>
      <c r="C82" s="35">
        <f>2732.8-100.5</f>
        <v>2632.3</v>
      </c>
      <c r="D82" s="35">
        <v>2632.3</v>
      </c>
      <c r="E82" s="190">
        <f t="shared" si="1"/>
        <v>100</v>
      </c>
    </row>
    <row r="83" spans="1:5" ht="65.25" customHeight="1">
      <c r="A83" s="70" t="s">
        <v>656</v>
      </c>
      <c r="B83" s="22" t="s">
        <v>213</v>
      </c>
      <c r="C83" s="35">
        <v>6853.99898</v>
      </c>
      <c r="D83" s="35">
        <v>6853.99898</v>
      </c>
      <c r="E83" s="190">
        <f t="shared" si="1"/>
        <v>100</v>
      </c>
    </row>
    <row r="84" spans="1:5" ht="17.25" customHeight="1">
      <c r="A84" s="70"/>
      <c r="B84" s="25" t="s">
        <v>307</v>
      </c>
      <c r="C84" s="35">
        <v>52.79898</v>
      </c>
      <c r="D84" s="35">
        <v>52.79898</v>
      </c>
      <c r="E84" s="190">
        <f t="shared" si="1"/>
        <v>100</v>
      </c>
    </row>
    <row r="85" spans="1:5" ht="46.5" customHeight="1">
      <c r="A85" s="70" t="s">
        <v>654</v>
      </c>
      <c r="B85" s="22" t="s">
        <v>217</v>
      </c>
      <c r="C85" s="35">
        <v>398.8</v>
      </c>
      <c r="D85" s="35">
        <v>398.8</v>
      </c>
      <c r="E85" s="190">
        <f t="shared" si="1"/>
        <v>100</v>
      </c>
    </row>
    <row r="86" spans="1:5" ht="17.25" customHeight="1">
      <c r="A86" s="70"/>
      <c r="B86" s="25" t="s">
        <v>307</v>
      </c>
      <c r="C86" s="35">
        <v>398.8</v>
      </c>
      <c r="D86" s="35">
        <v>398.8</v>
      </c>
      <c r="E86" s="190">
        <f t="shared" si="1"/>
        <v>100</v>
      </c>
    </row>
    <row r="87" spans="1:5" ht="48" customHeight="1">
      <c r="A87" s="72" t="s">
        <v>655</v>
      </c>
      <c r="B87" s="37" t="s">
        <v>646</v>
      </c>
      <c r="C87" s="35">
        <v>156.96318</v>
      </c>
      <c r="D87" s="35">
        <v>156.96318</v>
      </c>
      <c r="E87" s="190">
        <f t="shared" si="1"/>
        <v>100</v>
      </c>
    </row>
    <row r="88" spans="1:5" ht="16.5" customHeight="1">
      <c r="A88" s="72"/>
      <c r="B88" s="25" t="s">
        <v>307</v>
      </c>
      <c r="C88" s="36">
        <v>156.96318</v>
      </c>
      <c r="D88" s="36">
        <v>156.96318</v>
      </c>
      <c r="E88" s="190">
        <f t="shared" si="1"/>
        <v>100</v>
      </c>
    </row>
    <row r="89" spans="1:5" ht="37.5" customHeight="1">
      <c r="A89" s="70" t="s">
        <v>653</v>
      </c>
      <c r="B89" s="22" t="s">
        <v>263</v>
      </c>
      <c r="C89" s="35">
        <v>340.8</v>
      </c>
      <c r="D89" s="35">
        <v>339.69309</v>
      </c>
      <c r="E89" s="190">
        <f t="shared" si="1"/>
        <v>99.67520246478873</v>
      </c>
    </row>
    <row r="90" spans="1:5" ht="16.5" customHeight="1">
      <c r="A90" s="72"/>
      <c r="B90" s="25" t="s">
        <v>307</v>
      </c>
      <c r="C90" s="36">
        <v>316.5</v>
      </c>
      <c r="D90" s="36">
        <v>315.77424</v>
      </c>
      <c r="E90" s="190">
        <f t="shared" si="1"/>
        <v>99.77069194312797</v>
      </c>
    </row>
    <row r="91" spans="1:5" s="159" customFormat="1" ht="27.75" customHeight="1">
      <c r="A91" s="70" t="s">
        <v>43</v>
      </c>
      <c r="B91" s="100" t="s">
        <v>46</v>
      </c>
      <c r="C91" s="101">
        <f>C92+C93</f>
        <v>2951.9496</v>
      </c>
      <c r="D91" s="101">
        <f>D92+D93</f>
        <v>2951.9496</v>
      </c>
      <c r="E91" s="190">
        <f t="shared" si="1"/>
        <v>100</v>
      </c>
    </row>
    <row r="92" spans="1:5" ht="48" customHeight="1">
      <c r="A92" s="72" t="s">
        <v>47</v>
      </c>
      <c r="B92" s="22" t="s">
        <v>48</v>
      </c>
      <c r="C92" s="35">
        <v>388.6016</v>
      </c>
      <c r="D92" s="35">
        <v>388.6016</v>
      </c>
      <c r="E92" s="190">
        <f t="shared" si="1"/>
        <v>100</v>
      </c>
    </row>
    <row r="93" spans="1:5" ht="33" customHeight="1">
      <c r="A93" s="72" t="s">
        <v>49</v>
      </c>
      <c r="B93" s="22" t="s">
        <v>115</v>
      </c>
      <c r="C93" s="35">
        <f>C94+C95+C96</f>
        <v>2563.348</v>
      </c>
      <c r="D93" s="35">
        <f>D94+D95+D96</f>
        <v>2563.348</v>
      </c>
      <c r="E93" s="190">
        <f t="shared" si="1"/>
        <v>100</v>
      </c>
    </row>
    <row r="94" spans="1:5" ht="48" customHeight="1">
      <c r="A94" s="72"/>
      <c r="B94" s="22" t="s">
        <v>50</v>
      </c>
      <c r="C94" s="35">
        <v>50</v>
      </c>
      <c r="D94" s="35">
        <v>50</v>
      </c>
      <c r="E94" s="190">
        <f t="shared" si="1"/>
        <v>100</v>
      </c>
    </row>
    <row r="95" spans="1:5" ht="28.5" customHeight="1">
      <c r="A95" s="72"/>
      <c r="B95" s="22" t="s">
        <v>116</v>
      </c>
      <c r="C95" s="35">
        <v>2000</v>
      </c>
      <c r="D95" s="35">
        <v>2000</v>
      </c>
      <c r="E95" s="190">
        <f t="shared" si="1"/>
        <v>100</v>
      </c>
    </row>
    <row r="96" spans="1:5" ht="76.5" customHeight="1">
      <c r="A96" s="72"/>
      <c r="B96" s="22" t="s">
        <v>117</v>
      </c>
      <c r="C96" s="35">
        <v>513.348</v>
      </c>
      <c r="D96" s="35">
        <v>513.348</v>
      </c>
      <c r="E96" s="190">
        <f t="shared" si="1"/>
        <v>100</v>
      </c>
    </row>
    <row r="97" spans="1:5" s="159" customFormat="1" ht="47.25" customHeight="1">
      <c r="A97" s="70" t="s">
        <v>44</v>
      </c>
      <c r="B97" s="100" t="s">
        <v>1</v>
      </c>
      <c r="C97" s="101">
        <f>C98</f>
        <v>-2655.40755</v>
      </c>
      <c r="D97" s="101">
        <f>D98</f>
        <v>-2729.09581</v>
      </c>
      <c r="E97" s="190">
        <f t="shared" si="1"/>
        <v>102.77502637966063</v>
      </c>
    </row>
    <row r="98" spans="1:5" s="159" customFormat="1" ht="47.25" customHeight="1">
      <c r="A98" s="70" t="s">
        <v>45</v>
      </c>
      <c r="B98" s="100" t="s">
        <v>0</v>
      </c>
      <c r="C98" s="101">
        <v>-2655.40755</v>
      </c>
      <c r="D98" s="101">
        <v>-2729.09581</v>
      </c>
      <c r="E98" s="190">
        <f t="shared" si="1"/>
        <v>102.77502637966063</v>
      </c>
    </row>
    <row r="99" spans="1:5" ht="17.25" customHeight="1">
      <c r="A99" s="70"/>
      <c r="B99" s="22" t="s">
        <v>264</v>
      </c>
      <c r="C99" s="29">
        <f>C13+C45</f>
        <v>378464.05740999995</v>
      </c>
      <c r="D99" s="29">
        <f>D13+D45</f>
        <v>373647.33755999996</v>
      </c>
      <c r="E99" s="190">
        <f t="shared" si="1"/>
        <v>98.72729794132553</v>
      </c>
    </row>
  </sheetData>
  <sheetProtection/>
  <mergeCells count="14">
    <mergeCell ref="A8:E8"/>
    <mergeCell ref="A7:E7"/>
    <mergeCell ref="B1:E1"/>
    <mergeCell ref="A69:A80"/>
    <mergeCell ref="C11:C12"/>
    <mergeCell ref="A2:E2"/>
    <mergeCell ref="A3:E3"/>
    <mergeCell ref="A4:E4"/>
    <mergeCell ref="B5:E5"/>
    <mergeCell ref="A10:A12"/>
    <mergeCell ref="B10:B12"/>
    <mergeCell ref="C10:E10"/>
    <mergeCell ref="D11:D12"/>
    <mergeCell ref="E11:E12"/>
  </mergeCells>
  <printOptions/>
  <pageMargins left="0.43" right="0.35" top="0.54" bottom="0.51" header="0.5" footer="0.5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H834"/>
  <sheetViews>
    <sheetView zoomScalePageLayoutView="0" workbookViewId="0" topLeftCell="A1">
      <selection activeCell="A8" sqref="A8:H8"/>
    </sheetView>
  </sheetViews>
  <sheetFormatPr defaultColWidth="9.00390625" defaultRowHeight="12.75"/>
  <cols>
    <col min="1" max="1" width="5.00390625" style="127" customWidth="1"/>
    <col min="2" max="2" width="6.00390625" style="128" customWidth="1"/>
    <col min="3" max="3" width="7.75390625" style="127" customWidth="1"/>
    <col min="4" max="4" width="73.875" style="128" customWidth="1"/>
    <col min="5" max="5" width="15.625" style="76" customWidth="1"/>
    <col min="6" max="6" width="0.2421875" style="76" hidden="1" customWidth="1"/>
    <col min="7" max="7" width="15.25390625" style="76" customWidth="1"/>
    <col min="8" max="8" width="11.875" style="76" customWidth="1"/>
    <col min="9" max="16384" width="9.125" style="76" customWidth="1"/>
  </cols>
  <sheetData>
    <row r="1" spans="1:8" ht="15">
      <c r="A1" s="209" t="s">
        <v>148</v>
      </c>
      <c r="B1" s="209"/>
      <c r="C1" s="209"/>
      <c r="D1" s="223"/>
      <c r="E1" s="223"/>
      <c r="F1" s="223"/>
      <c r="G1" s="223"/>
      <c r="H1" s="223"/>
    </row>
    <row r="2" spans="1:8" ht="15">
      <c r="A2" s="209" t="s">
        <v>695</v>
      </c>
      <c r="B2" s="209"/>
      <c r="C2" s="209"/>
      <c r="D2" s="223"/>
      <c r="E2" s="223"/>
      <c r="F2" s="223"/>
      <c r="G2" s="223"/>
      <c r="H2" s="223"/>
    </row>
    <row r="3" spans="1:8" ht="15">
      <c r="A3" s="209" t="s">
        <v>187</v>
      </c>
      <c r="B3" s="209"/>
      <c r="C3" s="209"/>
      <c r="D3" s="223"/>
      <c r="E3" s="223"/>
      <c r="F3" s="223"/>
      <c r="G3" s="223"/>
      <c r="H3" s="223"/>
    </row>
    <row r="4" spans="1:8" ht="15" customHeight="1">
      <c r="A4" s="221" t="s">
        <v>137</v>
      </c>
      <c r="B4" s="221"/>
      <c r="C4" s="221"/>
      <c r="D4" s="223"/>
      <c r="E4" s="223"/>
      <c r="F4" s="223"/>
      <c r="G4" s="223"/>
      <c r="H4" s="223"/>
    </row>
    <row r="5" spans="1:8" ht="15" customHeight="1">
      <c r="A5" s="209" t="s">
        <v>139</v>
      </c>
      <c r="B5" s="223"/>
      <c r="C5" s="223"/>
      <c r="D5" s="223"/>
      <c r="E5" s="223"/>
      <c r="F5" s="223"/>
      <c r="G5" s="223"/>
      <c r="H5" s="223"/>
    </row>
    <row r="6" spans="4:8" ht="19.5" customHeight="1">
      <c r="D6" s="129"/>
      <c r="E6" s="159"/>
      <c r="G6" s="159"/>
      <c r="H6" s="159"/>
    </row>
    <row r="7" spans="1:8" ht="19.5" customHeight="1">
      <c r="A7" s="224" t="s">
        <v>135</v>
      </c>
      <c r="B7" s="224"/>
      <c r="C7" s="224"/>
      <c r="D7" s="224"/>
      <c r="E7" s="224"/>
      <c r="F7" s="223"/>
      <c r="G7" s="223"/>
      <c r="H7" s="223"/>
    </row>
    <row r="8" spans="1:8" s="130" customFormat="1" ht="43.5" customHeight="1">
      <c r="A8" s="224" t="s">
        <v>168</v>
      </c>
      <c r="B8" s="224"/>
      <c r="C8" s="224"/>
      <c r="D8" s="224"/>
      <c r="E8" s="224"/>
      <c r="F8" s="223"/>
      <c r="G8" s="223"/>
      <c r="H8" s="223"/>
    </row>
    <row r="9" spans="5:8" ht="19.5" customHeight="1">
      <c r="E9" s="102"/>
      <c r="G9" s="102"/>
      <c r="H9" s="102" t="s">
        <v>186</v>
      </c>
    </row>
    <row r="10" spans="1:8" s="136" customFormat="1" ht="33.75" customHeight="1">
      <c r="A10" s="131" t="s">
        <v>315</v>
      </c>
      <c r="B10" s="132" t="s">
        <v>316</v>
      </c>
      <c r="C10" s="133" t="s">
        <v>317</v>
      </c>
      <c r="D10" s="134"/>
      <c r="E10" s="28" t="s">
        <v>145</v>
      </c>
      <c r="F10" s="28" t="s">
        <v>146</v>
      </c>
      <c r="G10" s="28" t="s">
        <v>146</v>
      </c>
      <c r="H10" s="28" t="s">
        <v>147</v>
      </c>
    </row>
    <row r="11" spans="1:8" s="136" customFormat="1" ht="12">
      <c r="A11" s="131">
        <v>1</v>
      </c>
      <c r="B11" s="132" t="s">
        <v>318</v>
      </c>
      <c r="C11" s="133">
        <v>3</v>
      </c>
      <c r="D11" s="134" t="s">
        <v>375</v>
      </c>
      <c r="E11" s="135">
        <v>5</v>
      </c>
      <c r="G11" s="135">
        <v>6</v>
      </c>
      <c r="H11" s="135">
        <v>7</v>
      </c>
    </row>
    <row r="12" spans="1:8" s="146" customFormat="1" ht="15">
      <c r="A12" s="139" t="s">
        <v>272</v>
      </c>
      <c r="B12" s="140" t="s">
        <v>376</v>
      </c>
      <c r="C12" s="140"/>
      <c r="D12" s="166" t="s">
        <v>319</v>
      </c>
      <c r="E12" s="101">
        <f>E13+E14+E15+E16+E17+E18+E19</f>
        <v>76963.44791</v>
      </c>
      <c r="G12" s="101">
        <f>G13+G14+G15+G16+G17+G18+G19</f>
        <v>74711.01057</v>
      </c>
      <c r="H12" s="191">
        <f>G12/E12*100</f>
        <v>97.07336742159217</v>
      </c>
    </row>
    <row r="13" spans="1:8" s="146" customFormat="1" ht="35.25" customHeight="1">
      <c r="A13" s="139"/>
      <c r="B13" s="137" t="s">
        <v>376</v>
      </c>
      <c r="C13" s="137" t="s">
        <v>377</v>
      </c>
      <c r="D13" s="138" t="s">
        <v>320</v>
      </c>
      <c r="E13" s="30">
        <f>' разделы пр 7 '!G14</f>
        <v>4576.68124</v>
      </c>
      <c r="G13" s="101">
        <f>' разделы пр 7 '!H14</f>
        <v>4576.67824</v>
      </c>
      <c r="H13" s="191">
        <f>G13/E13*100</f>
        <v>99.99993445031798</v>
      </c>
    </row>
    <row r="14" spans="1:8" s="141" customFormat="1" ht="45">
      <c r="A14" s="139"/>
      <c r="B14" s="140" t="s">
        <v>376</v>
      </c>
      <c r="C14" s="140" t="s">
        <v>378</v>
      </c>
      <c r="D14" s="138" t="s">
        <v>358</v>
      </c>
      <c r="E14" s="101">
        <f>' разделы пр 7 '!G18</f>
        <v>3003.2129999999997</v>
      </c>
      <c r="G14" s="101">
        <f>' разделы пр 7 '!H18</f>
        <v>2637.23128</v>
      </c>
      <c r="H14" s="191">
        <f aca="true" t="shared" si="0" ref="H14:H51">G14/E14*100</f>
        <v>87.81366090250675</v>
      </c>
    </row>
    <row r="15" spans="1:8" s="141" customFormat="1" ht="48.75" customHeight="1">
      <c r="A15" s="139"/>
      <c r="B15" s="140" t="s">
        <v>376</v>
      </c>
      <c r="C15" s="140" t="s">
        <v>379</v>
      </c>
      <c r="D15" s="138" t="s">
        <v>321</v>
      </c>
      <c r="E15" s="101">
        <f>' разделы пр 7 '!G24</f>
        <v>31019.11208</v>
      </c>
      <c r="G15" s="101">
        <f>' разделы пр 7 '!H24</f>
        <v>30457.41821</v>
      </c>
      <c r="H15" s="191">
        <f t="shared" si="0"/>
        <v>98.18920068198162</v>
      </c>
    </row>
    <row r="16" spans="1:8" s="141" customFormat="1" ht="31.5" customHeight="1">
      <c r="A16" s="139"/>
      <c r="B16" s="140" t="s">
        <v>376</v>
      </c>
      <c r="C16" s="140" t="s">
        <v>207</v>
      </c>
      <c r="D16" s="138" t="s">
        <v>276</v>
      </c>
      <c r="E16" s="101">
        <f>' разделы пр 7 '!G49</f>
        <v>10506.258000000002</v>
      </c>
      <c r="F16" s="142"/>
      <c r="G16" s="101">
        <f>' разделы пр 7 '!H49</f>
        <v>10116.09973</v>
      </c>
      <c r="H16" s="191">
        <f t="shared" si="0"/>
        <v>96.28642024591437</v>
      </c>
    </row>
    <row r="17" spans="1:8" s="141" customFormat="1" ht="21.75" customHeight="1">
      <c r="A17" s="139"/>
      <c r="B17" s="140" t="s">
        <v>376</v>
      </c>
      <c r="C17" s="140" t="s">
        <v>208</v>
      </c>
      <c r="D17" s="138" t="s">
        <v>107</v>
      </c>
      <c r="E17" s="101">
        <v>400</v>
      </c>
      <c r="F17" s="142"/>
      <c r="G17" s="101">
        <f>' разделы пр 7 '!H55</f>
        <v>400</v>
      </c>
      <c r="H17" s="191">
        <f t="shared" si="0"/>
        <v>100</v>
      </c>
    </row>
    <row r="18" spans="1:8" s="141" customFormat="1" ht="15">
      <c r="A18" s="139"/>
      <c r="B18" s="140" t="s">
        <v>376</v>
      </c>
      <c r="C18" s="140" t="s">
        <v>351</v>
      </c>
      <c r="D18" s="138" t="s">
        <v>241</v>
      </c>
      <c r="E18" s="101">
        <f>' разделы пр 7 '!G59</f>
        <v>50</v>
      </c>
      <c r="G18" s="101">
        <f>' разделы пр 7 '!I59</f>
        <v>0</v>
      </c>
      <c r="H18" s="191">
        <f t="shared" si="0"/>
        <v>0</v>
      </c>
    </row>
    <row r="19" spans="1:8" s="141" customFormat="1" ht="15">
      <c r="A19" s="139"/>
      <c r="B19" s="140" t="s">
        <v>376</v>
      </c>
      <c r="C19" s="140" t="s">
        <v>308</v>
      </c>
      <c r="D19" s="138" t="s">
        <v>242</v>
      </c>
      <c r="E19" s="101">
        <f>' разделы пр 7 '!G63</f>
        <v>27408.18359</v>
      </c>
      <c r="G19" s="101">
        <f>' разделы пр 7 '!H63</f>
        <v>26523.58311</v>
      </c>
      <c r="H19" s="191">
        <f t="shared" si="0"/>
        <v>96.77249505756102</v>
      </c>
    </row>
    <row r="20" spans="1:8" s="141" customFormat="1" ht="15">
      <c r="A20" s="139">
        <v>2</v>
      </c>
      <c r="B20" s="140" t="s">
        <v>377</v>
      </c>
      <c r="C20" s="140"/>
      <c r="D20" s="138" t="s">
        <v>209</v>
      </c>
      <c r="E20" s="101">
        <f>E21</f>
        <v>398.8</v>
      </c>
      <c r="G20" s="101">
        <f>G21</f>
        <v>398.8</v>
      </c>
      <c r="H20" s="191">
        <f t="shared" si="0"/>
        <v>100</v>
      </c>
    </row>
    <row r="21" spans="1:8" s="141" customFormat="1" ht="15" customHeight="1">
      <c r="A21" s="139"/>
      <c r="B21" s="140" t="s">
        <v>377</v>
      </c>
      <c r="C21" s="140" t="s">
        <v>378</v>
      </c>
      <c r="D21" s="138" t="s">
        <v>243</v>
      </c>
      <c r="E21" s="101">
        <f>' разделы пр 7 '!G102</f>
        <v>398.8</v>
      </c>
      <c r="G21" s="101">
        <f>' разделы пр 7 '!H102</f>
        <v>398.8</v>
      </c>
      <c r="H21" s="191">
        <f t="shared" si="0"/>
        <v>100</v>
      </c>
    </row>
    <row r="22" spans="1:8" s="146" customFormat="1" ht="15">
      <c r="A22" s="139" t="s">
        <v>228</v>
      </c>
      <c r="B22" s="140" t="s">
        <v>378</v>
      </c>
      <c r="C22" s="140"/>
      <c r="D22" s="138" t="s">
        <v>210</v>
      </c>
      <c r="E22" s="101">
        <f>E23+E24+E25</f>
        <v>5662.07205</v>
      </c>
      <c r="G22" s="101">
        <f>G23+G24+G25</f>
        <v>5338.32191</v>
      </c>
      <c r="H22" s="191">
        <f t="shared" si="0"/>
        <v>94.28212609904885</v>
      </c>
    </row>
    <row r="23" spans="1:8" s="146" customFormat="1" ht="15">
      <c r="A23" s="139"/>
      <c r="B23" s="137" t="s">
        <v>378</v>
      </c>
      <c r="C23" s="137" t="s">
        <v>379</v>
      </c>
      <c r="D23" s="143" t="s">
        <v>322</v>
      </c>
      <c r="E23" s="101">
        <f>' разделы пр 7 '!G110</f>
        <v>340.8</v>
      </c>
      <c r="G23" s="101">
        <f>' разделы пр 7 '!H110</f>
        <v>339.69309000000004</v>
      </c>
      <c r="H23" s="191">
        <f t="shared" si="0"/>
        <v>99.67520246478874</v>
      </c>
    </row>
    <row r="24" spans="1:8" s="146" customFormat="1" ht="31.5" customHeight="1">
      <c r="A24" s="139"/>
      <c r="B24" s="140" t="s">
        <v>378</v>
      </c>
      <c r="C24" s="140" t="s">
        <v>211</v>
      </c>
      <c r="D24" s="144" t="s">
        <v>323</v>
      </c>
      <c r="E24" s="101">
        <f>' разделы пр 7 '!G116</f>
        <v>5121.27205</v>
      </c>
      <c r="G24" s="101">
        <f>' разделы пр 7 '!H116</f>
        <v>4798.62882</v>
      </c>
      <c r="H24" s="191">
        <f t="shared" si="0"/>
        <v>93.69993964683052</v>
      </c>
    </row>
    <row r="25" spans="1:8" s="146" customFormat="1" ht="29.25" customHeight="1">
      <c r="A25" s="139"/>
      <c r="B25" s="140" t="s">
        <v>378</v>
      </c>
      <c r="C25" s="140" t="s">
        <v>391</v>
      </c>
      <c r="D25" s="144" t="s">
        <v>324</v>
      </c>
      <c r="E25" s="101">
        <f>' разделы пр 7 '!G133</f>
        <v>200</v>
      </c>
      <c r="G25" s="101">
        <f>' разделы пр 7 '!H133</f>
        <v>200</v>
      </c>
      <c r="H25" s="191">
        <f t="shared" si="0"/>
        <v>100</v>
      </c>
    </row>
    <row r="26" spans="1:8" s="141" customFormat="1" ht="15">
      <c r="A26" s="139" t="s">
        <v>360</v>
      </c>
      <c r="B26" s="140" t="s">
        <v>379</v>
      </c>
      <c r="C26" s="140"/>
      <c r="D26" s="138" t="s">
        <v>233</v>
      </c>
      <c r="E26" s="101">
        <f>E27+E28</f>
        <v>4387.8</v>
      </c>
      <c r="G26" s="101">
        <f>G27+G28</f>
        <v>4387.15215</v>
      </c>
      <c r="H26" s="191">
        <f t="shared" si="0"/>
        <v>99.98523519759333</v>
      </c>
    </row>
    <row r="27" spans="1:8" s="141" customFormat="1" ht="15">
      <c r="A27" s="139"/>
      <c r="B27" s="140" t="s">
        <v>379</v>
      </c>
      <c r="C27" s="140" t="s">
        <v>211</v>
      </c>
      <c r="D27" s="138" t="s">
        <v>325</v>
      </c>
      <c r="E27" s="101">
        <f>' разделы пр 7 '!G143</f>
        <v>4000</v>
      </c>
      <c r="G27" s="101">
        <f>' разделы пр 7 '!H143</f>
        <v>3999.35215</v>
      </c>
      <c r="H27" s="191">
        <f t="shared" si="0"/>
        <v>99.98380374999999</v>
      </c>
    </row>
    <row r="28" spans="1:8" s="141" customFormat="1" ht="15">
      <c r="A28" s="139"/>
      <c r="B28" s="140" t="s">
        <v>379</v>
      </c>
      <c r="C28" s="140" t="s">
        <v>674</v>
      </c>
      <c r="D28" s="138" t="s">
        <v>664</v>
      </c>
      <c r="E28" s="101">
        <f>' разделы пр 7 '!G148</f>
        <v>387.8</v>
      </c>
      <c r="G28" s="101">
        <f>' разделы пр 7 '!H148</f>
        <v>387.8</v>
      </c>
      <c r="H28" s="191">
        <f t="shared" si="0"/>
        <v>100</v>
      </c>
    </row>
    <row r="29" spans="1:8" s="146" customFormat="1" ht="15">
      <c r="A29" s="139" t="s">
        <v>362</v>
      </c>
      <c r="B29" s="140" t="s">
        <v>234</v>
      </c>
      <c r="C29" s="140"/>
      <c r="D29" s="143" t="s">
        <v>235</v>
      </c>
      <c r="E29" s="101">
        <f>E30+E31+E32</f>
        <v>39766.108510000005</v>
      </c>
      <c r="G29" s="101">
        <f>G30+G31+G32</f>
        <v>39765.56994</v>
      </c>
      <c r="H29" s="191">
        <f t="shared" si="0"/>
        <v>99.99864565576019</v>
      </c>
    </row>
    <row r="30" spans="1:8" s="146" customFormat="1" ht="15">
      <c r="A30" s="139"/>
      <c r="B30" s="140" t="s">
        <v>234</v>
      </c>
      <c r="C30" s="140" t="s">
        <v>376</v>
      </c>
      <c r="D30" s="138" t="s">
        <v>387</v>
      </c>
      <c r="E30" s="101">
        <f>' разделы пр 7 '!G159</f>
        <v>1020.68883</v>
      </c>
      <c r="G30" s="101">
        <f>' разделы пр 7 '!H159</f>
        <v>1020.68883</v>
      </c>
      <c r="H30" s="191">
        <f t="shared" si="0"/>
        <v>100</v>
      </c>
    </row>
    <row r="31" spans="1:8" s="146" customFormat="1" ht="15">
      <c r="A31" s="139"/>
      <c r="B31" s="140" t="s">
        <v>234</v>
      </c>
      <c r="C31" s="140" t="s">
        <v>377</v>
      </c>
      <c r="D31" s="145" t="s">
        <v>192</v>
      </c>
      <c r="E31" s="101">
        <f>' разделы пр 7 '!G172</f>
        <v>20065.96268</v>
      </c>
      <c r="G31" s="101">
        <f>' разделы пр 7 '!H172</f>
        <v>20065.962480000002</v>
      </c>
      <c r="H31" s="191">
        <f t="shared" si="0"/>
        <v>99.9999990032873</v>
      </c>
    </row>
    <row r="32" spans="1:8" s="146" customFormat="1" ht="15">
      <c r="A32" s="139"/>
      <c r="B32" s="140" t="s">
        <v>234</v>
      </c>
      <c r="C32" s="140" t="s">
        <v>378</v>
      </c>
      <c r="D32" s="145" t="s">
        <v>194</v>
      </c>
      <c r="E32" s="101">
        <f>' разделы пр 7 '!G196</f>
        <v>18679.457000000002</v>
      </c>
      <c r="G32" s="101">
        <f>' разделы пр 7 '!H196</f>
        <v>18678.91863</v>
      </c>
      <c r="H32" s="191">
        <f t="shared" si="0"/>
        <v>99.99711784983899</v>
      </c>
    </row>
    <row r="33" spans="1:8" s="146" customFormat="1" ht="15">
      <c r="A33" s="139" t="s">
        <v>363</v>
      </c>
      <c r="B33" s="140" t="s">
        <v>208</v>
      </c>
      <c r="C33" s="140"/>
      <c r="D33" s="138" t="s">
        <v>236</v>
      </c>
      <c r="E33" s="101">
        <f>E34+E35+E36+E37+E38</f>
        <v>215631.6067</v>
      </c>
      <c r="G33" s="101">
        <f>G34+G35+G36+G37+G38</f>
        <v>213197.1799</v>
      </c>
      <c r="H33" s="191">
        <f t="shared" si="0"/>
        <v>98.87102506109555</v>
      </c>
    </row>
    <row r="34" spans="1:8" s="141" customFormat="1" ht="15">
      <c r="A34" s="139"/>
      <c r="B34" s="140" t="s">
        <v>208</v>
      </c>
      <c r="C34" s="140" t="s">
        <v>376</v>
      </c>
      <c r="D34" s="138" t="s">
        <v>371</v>
      </c>
      <c r="E34" s="101">
        <f>' разделы пр 7 '!G214</f>
        <v>99198.9407</v>
      </c>
      <c r="G34" s="101">
        <f>' разделы пр 7 '!H214</f>
        <v>97923.95291</v>
      </c>
      <c r="H34" s="191">
        <f t="shared" si="0"/>
        <v>98.7147163255948</v>
      </c>
    </row>
    <row r="35" spans="1:8" s="141" customFormat="1" ht="15">
      <c r="A35" s="139"/>
      <c r="B35" s="140" t="s">
        <v>208</v>
      </c>
      <c r="C35" s="140" t="s">
        <v>377</v>
      </c>
      <c r="D35" s="138" t="s">
        <v>367</v>
      </c>
      <c r="E35" s="101">
        <f>' разделы пр 7 '!G227</f>
        <v>112585.258</v>
      </c>
      <c r="G35" s="101">
        <f>' разделы пр 7 '!H227</f>
        <v>111549.63208</v>
      </c>
      <c r="H35" s="191">
        <f t="shared" si="0"/>
        <v>99.08014074098405</v>
      </c>
    </row>
    <row r="36" spans="1:8" s="141" customFormat="1" ht="15">
      <c r="A36" s="139"/>
      <c r="B36" s="140" t="s">
        <v>208</v>
      </c>
      <c r="C36" s="140" t="s">
        <v>378</v>
      </c>
      <c r="D36" s="138" t="s">
        <v>22</v>
      </c>
      <c r="E36" s="101">
        <f>' разделы пр 7 '!G244</f>
        <v>719.014</v>
      </c>
      <c r="G36" s="101">
        <f>' разделы пр 7 '!H242</f>
        <v>666.66843</v>
      </c>
      <c r="H36" s="191">
        <f t="shared" si="0"/>
        <v>92.71981213161357</v>
      </c>
    </row>
    <row r="37" spans="1:8" s="141" customFormat="1" ht="15">
      <c r="A37" s="139"/>
      <c r="B37" s="140" t="s">
        <v>208</v>
      </c>
      <c r="C37" s="140" t="s">
        <v>208</v>
      </c>
      <c r="D37" s="138" t="s">
        <v>682</v>
      </c>
      <c r="E37" s="101">
        <f>' разделы пр 7 '!G245</f>
        <v>1886.4</v>
      </c>
      <c r="G37" s="101">
        <f>' разделы пр 7 '!H245</f>
        <v>1886.4</v>
      </c>
      <c r="H37" s="191">
        <f t="shared" si="0"/>
        <v>100</v>
      </c>
    </row>
    <row r="38" spans="1:8" s="141" customFormat="1" ht="15">
      <c r="A38" s="139"/>
      <c r="B38" s="140" t="s">
        <v>208</v>
      </c>
      <c r="C38" s="140" t="s">
        <v>211</v>
      </c>
      <c r="D38" s="138" t="s">
        <v>196</v>
      </c>
      <c r="E38" s="101">
        <f>' разделы пр 7 '!G253</f>
        <v>1241.9940000000001</v>
      </c>
      <c r="G38" s="101">
        <f>' разделы пр 7 '!H253</f>
        <v>1170.52648</v>
      </c>
      <c r="H38" s="191">
        <f t="shared" si="0"/>
        <v>94.24574353821353</v>
      </c>
    </row>
    <row r="39" spans="1:8" s="141" customFormat="1" ht="15">
      <c r="A39" s="139" t="s">
        <v>366</v>
      </c>
      <c r="B39" s="140" t="s">
        <v>237</v>
      </c>
      <c r="C39" s="140"/>
      <c r="D39" s="138" t="s">
        <v>437</v>
      </c>
      <c r="E39" s="101">
        <f>E40+E41</f>
        <v>11052.505</v>
      </c>
      <c r="G39" s="101">
        <f>G40+G41</f>
        <v>11052.505</v>
      </c>
      <c r="H39" s="191">
        <f t="shared" si="0"/>
        <v>100</v>
      </c>
    </row>
    <row r="40" spans="1:8" s="141" customFormat="1" ht="15">
      <c r="A40" s="139"/>
      <c r="B40" s="140" t="s">
        <v>237</v>
      </c>
      <c r="C40" s="140" t="s">
        <v>376</v>
      </c>
      <c r="D40" s="147" t="s">
        <v>198</v>
      </c>
      <c r="E40" s="101">
        <f>' разделы пр 7 '!G273</f>
        <v>1595</v>
      </c>
      <c r="G40" s="101">
        <f>' разделы пр 7 '!H273</f>
        <v>1595</v>
      </c>
      <c r="H40" s="191">
        <f t="shared" si="0"/>
        <v>100</v>
      </c>
    </row>
    <row r="41" spans="1:8" s="141" customFormat="1" ht="15">
      <c r="A41" s="139"/>
      <c r="B41" s="140" t="s">
        <v>237</v>
      </c>
      <c r="C41" s="140" t="s">
        <v>379</v>
      </c>
      <c r="D41" s="148" t="s">
        <v>309</v>
      </c>
      <c r="E41" s="101">
        <f>' разделы пр 7 '!G282</f>
        <v>9457.505</v>
      </c>
      <c r="G41" s="101">
        <f>' разделы пр 7 '!H282</f>
        <v>9457.505</v>
      </c>
      <c r="H41" s="191">
        <f t="shared" si="0"/>
        <v>100</v>
      </c>
    </row>
    <row r="42" spans="1:8" s="141" customFormat="1" ht="15">
      <c r="A42" s="139" t="s">
        <v>370</v>
      </c>
      <c r="B42" s="140" t="s">
        <v>374</v>
      </c>
      <c r="C42" s="140"/>
      <c r="D42" s="167" t="s">
        <v>185</v>
      </c>
      <c r="E42" s="101">
        <f>E43+E44+E45+E46</f>
        <v>41905.94958</v>
      </c>
      <c r="G42" s="101">
        <f>G43+G44+G45+G46</f>
        <v>40602.62471</v>
      </c>
      <c r="H42" s="191">
        <f t="shared" si="0"/>
        <v>96.88988107163182</v>
      </c>
    </row>
    <row r="43" spans="1:8" s="141" customFormat="1" ht="15">
      <c r="A43" s="139"/>
      <c r="B43" s="140" t="s">
        <v>374</v>
      </c>
      <c r="C43" s="140" t="s">
        <v>376</v>
      </c>
      <c r="D43" s="147" t="s">
        <v>201</v>
      </c>
      <c r="E43" s="101">
        <f>' разделы пр 7 '!G291</f>
        <v>2486.17042</v>
      </c>
      <c r="G43" s="101">
        <f>' разделы пр 7 '!H291</f>
        <v>2486.17042</v>
      </c>
      <c r="H43" s="191">
        <f t="shared" si="0"/>
        <v>100</v>
      </c>
    </row>
    <row r="44" spans="1:8" s="141" customFormat="1" ht="15">
      <c r="A44" s="139"/>
      <c r="B44" s="140" t="s">
        <v>374</v>
      </c>
      <c r="C44" s="140" t="s">
        <v>378</v>
      </c>
      <c r="D44" s="147" t="s">
        <v>417</v>
      </c>
      <c r="E44" s="101">
        <f>' разделы пр 7 '!G296</f>
        <v>7007</v>
      </c>
      <c r="G44" s="101">
        <f>' разделы пр 7 '!H296</f>
        <v>5887.26639</v>
      </c>
      <c r="H44" s="191">
        <f t="shared" si="0"/>
        <v>84.01978578564292</v>
      </c>
    </row>
    <row r="45" spans="1:8" s="141" customFormat="1" ht="15">
      <c r="A45" s="139"/>
      <c r="B45" s="140" t="s">
        <v>374</v>
      </c>
      <c r="C45" s="140" t="s">
        <v>379</v>
      </c>
      <c r="D45" s="147" t="s">
        <v>225</v>
      </c>
      <c r="E45" s="101">
        <f>' разделы пр 7 '!G307</f>
        <v>31045.779160000002</v>
      </c>
      <c r="G45" s="101">
        <f>' разделы пр 7 '!H307</f>
        <v>30951.94802</v>
      </c>
      <c r="H45" s="191">
        <f t="shared" si="0"/>
        <v>99.69776522754856</v>
      </c>
    </row>
    <row r="46" spans="1:8" s="141" customFormat="1" ht="15" customHeight="1">
      <c r="A46" s="139"/>
      <c r="B46" s="140" t="s">
        <v>374</v>
      </c>
      <c r="C46" s="140" t="s">
        <v>207</v>
      </c>
      <c r="D46" s="147" t="s">
        <v>227</v>
      </c>
      <c r="E46" s="101">
        <f>' разделы пр 7 '!G332</f>
        <v>1367</v>
      </c>
      <c r="G46" s="101">
        <f>' разделы пр 7 '!H332</f>
        <v>1277.23988</v>
      </c>
      <c r="H46" s="191">
        <f t="shared" si="0"/>
        <v>93.43378785662034</v>
      </c>
    </row>
    <row r="47" spans="1:8" s="141" customFormat="1" ht="15" customHeight="1">
      <c r="A47" s="168" t="s">
        <v>373</v>
      </c>
      <c r="B47" s="140" t="s">
        <v>351</v>
      </c>
      <c r="C47" s="140"/>
      <c r="D47" s="138" t="s">
        <v>200</v>
      </c>
      <c r="E47" s="101">
        <f>E48+E49</f>
        <v>750</v>
      </c>
      <c r="G47" s="101">
        <f>G48+G49</f>
        <v>733.757</v>
      </c>
      <c r="H47" s="191">
        <f t="shared" si="0"/>
        <v>97.83426666666666</v>
      </c>
    </row>
    <row r="48" spans="1:8" s="141" customFormat="1" ht="16.5" customHeight="1">
      <c r="A48" s="168"/>
      <c r="B48" s="140" t="s">
        <v>351</v>
      </c>
      <c r="C48" s="140" t="s">
        <v>376</v>
      </c>
      <c r="D48" s="147" t="s">
        <v>326</v>
      </c>
      <c r="E48" s="101">
        <f>' разделы пр 7 '!G348</f>
        <v>700</v>
      </c>
      <c r="G48" s="101">
        <f>' разделы пр 7 '!H348</f>
        <v>683.757</v>
      </c>
      <c r="H48" s="191">
        <f t="shared" si="0"/>
        <v>97.67957142857142</v>
      </c>
    </row>
    <row r="49" spans="1:8" s="141" customFormat="1" ht="16.5" customHeight="1">
      <c r="A49" s="168"/>
      <c r="B49" s="140" t="s">
        <v>351</v>
      </c>
      <c r="C49" s="140" t="s">
        <v>377</v>
      </c>
      <c r="D49" s="147" t="s">
        <v>89</v>
      </c>
      <c r="E49" s="101">
        <v>50</v>
      </c>
      <c r="G49" s="101">
        <f>' разделы пр 7 '!H357</f>
        <v>50</v>
      </c>
      <c r="H49" s="191">
        <f t="shared" si="0"/>
        <v>100</v>
      </c>
    </row>
    <row r="50" spans="1:8" s="141" customFormat="1" ht="15" customHeight="1" hidden="1">
      <c r="A50" s="168" t="s">
        <v>310</v>
      </c>
      <c r="B50" s="137" t="s">
        <v>308</v>
      </c>
      <c r="C50" s="140"/>
      <c r="D50" s="169" t="s">
        <v>327</v>
      </c>
      <c r="E50" s="101">
        <v>0</v>
      </c>
      <c r="G50" s="101">
        <v>0</v>
      </c>
      <c r="H50" s="191" t="e">
        <f t="shared" si="0"/>
        <v>#DIV/0!</v>
      </c>
    </row>
    <row r="51" spans="1:8" s="141" customFormat="1" ht="15" customHeight="1">
      <c r="A51" s="139"/>
      <c r="B51" s="140"/>
      <c r="C51" s="140"/>
      <c r="D51" s="138" t="s">
        <v>328</v>
      </c>
      <c r="E51" s="120">
        <f>E12+E20+E22+E26+E29+E33+E39+E42+E47</f>
        <v>396518.28975000005</v>
      </c>
      <c r="G51" s="120">
        <f>G12+G20+G22+G26+G29+G33+G39+G42+G47</f>
        <v>390186.92117999995</v>
      </c>
      <c r="H51" s="191">
        <f t="shared" si="0"/>
        <v>98.40325938710369</v>
      </c>
    </row>
    <row r="52" spans="1:8" ht="12.75">
      <c r="A52" s="149"/>
      <c r="B52" s="150"/>
      <c r="C52" s="150"/>
      <c r="D52" s="151"/>
      <c r="E52" s="130"/>
      <c r="G52" s="130"/>
      <c r="H52" s="130"/>
    </row>
    <row r="53" spans="1:8" ht="12.75">
      <c r="A53" s="149"/>
      <c r="B53" s="150"/>
      <c r="C53" s="150"/>
      <c r="D53" s="170"/>
      <c r="E53" s="130"/>
      <c r="G53" s="130"/>
      <c r="H53" s="130"/>
    </row>
    <row r="54" spans="1:8" ht="12.75">
      <c r="A54" s="149"/>
      <c r="B54" s="150"/>
      <c r="C54" s="150"/>
      <c r="D54" s="151"/>
      <c r="E54" s="130"/>
      <c r="G54" s="130"/>
      <c r="H54" s="130"/>
    </row>
    <row r="55" spans="1:8" ht="12.75">
      <c r="A55" s="149"/>
      <c r="B55" s="150"/>
      <c r="C55" s="150"/>
      <c r="D55" s="151"/>
      <c r="E55" s="130"/>
      <c r="G55" s="130"/>
      <c r="H55" s="130"/>
    </row>
    <row r="56" spans="1:8" ht="12.75">
      <c r="A56" s="149"/>
      <c r="B56" s="150"/>
      <c r="C56" s="149"/>
      <c r="D56" s="151"/>
      <c r="E56" s="130"/>
      <c r="G56" s="130"/>
      <c r="H56" s="130"/>
    </row>
    <row r="57" spans="1:8" ht="12.75">
      <c r="A57" s="149"/>
      <c r="B57" s="150"/>
      <c r="C57" s="149"/>
      <c r="D57" s="151"/>
      <c r="E57" s="130"/>
      <c r="G57" s="130"/>
      <c r="H57" s="130"/>
    </row>
    <row r="58" spans="1:8" ht="12.75">
      <c r="A58" s="149"/>
      <c r="B58" s="150"/>
      <c r="C58" s="149"/>
      <c r="D58" s="151"/>
      <c r="E58" s="152"/>
      <c r="G58" s="152"/>
      <c r="H58" s="152"/>
    </row>
    <row r="59" spans="1:8" ht="12.75">
      <c r="A59" s="149"/>
      <c r="B59" s="150"/>
      <c r="C59" s="149"/>
      <c r="D59" s="151"/>
      <c r="E59" s="130"/>
      <c r="G59" s="130"/>
      <c r="H59" s="130"/>
    </row>
    <row r="60" spans="1:8" ht="12.75">
      <c r="A60" s="149"/>
      <c r="B60" s="150"/>
      <c r="C60" s="149"/>
      <c r="D60" s="151"/>
      <c r="E60" s="130"/>
      <c r="G60" s="130"/>
      <c r="H60" s="130"/>
    </row>
    <row r="61" spans="1:8" ht="12.75">
      <c r="A61" s="149"/>
      <c r="B61" s="150"/>
      <c r="C61" s="149"/>
      <c r="D61" s="151"/>
      <c r="E61" s="130"/>
      <c r="G61" s="130"/>
      <c r="H61" s="130"/>
    </row>
    <row r="62" spans="1:8" ht="12.75">
      <c r="A62" s="149"/>
      <c r="B62" s="150"/>
      <c r="C62" s="150"/>
      <c r="D62" s="151"/>
      <c r="E62" s="130"/>
      <c r="G62" s="130"/>
      <c r="H62" s="130"/>
    </row>
    <row r="63" spans="1:8" s="171" customFormat="1" ht="12.75">
      <c r="A63" s="149"/>
      <c r="B63" s="150"/>
      <c r="C63" s="150"/>
      <c r="D63" s="151"/>
      <c r="E63" s="130"/>
      <c r="G63" s="130"/>
      <c r="H63" s="130"/>
    </row>
    <row r="64" spans="1:8" s="171" customFormat="1" ht="12.75" hidden="1">
      <c r="A64" s="149"/>
      <c r="B64" s="150"/>
      <c r="C64" s="150"/>
      <c r="D64" s="151"/>
      <c r="E64" s="130"/>
      <c r="G64" s="130"/>
      <c r="H64" s="130"/>
    </row>
    <row r="65" spans="1:8" s="171" customFormat="1" ht="12.75">
      <c r="A65" s="149"/>
      <c r="B65" s="150"/>
      <c r="C65" s="150"/>
      <c r="D65" s="151"/>
      <c r="E65" s="130"/>
      <c r="G65" s="130"/>
      <c r="H65" s="130"/>
    </row>
    <row r="66" spans="1:8" s="171" customFormat="1" ht="12.75">
      <c r="A66" s="149"/>
      <c r="B66" s="150"/>
      <c r="C66" s="150"/>
      <c r="D66" s="151"/>
      <c r="E66" s="130"/>
      <c r="G66" s="130"/>
      <c r="H66" s="130"/>
    </row>
    <row r="67" spans="1:8" s="171" customFormat="1" ht="12.75">
      <c r="A67" s="149"/>
      <c r="B67" s="150"/>
      <c r="C67" s="150"/>
      <c r="D67" s="151"/>
      <c r="E67" s="130"/>
      <c r="G67" s="130"/>
      <c r="H67" s="130"/>
    </row>
    <row r="68" spans="1:8" ht="12.75">
      <c r="A68" s="149"/>
      <c r="B68" s="150"/>
      <c r="C68" s="150"/>
      <c r="D68" s="151"/>
      <c r="E68" s="130"/>
      <c r="G68" s="130"/>
      <c r="H68" s="130"/>
    </row>
    <row r="69" spans="1:8" ht="12.75">
      <c r="A69" s="149"/>
      <c r="B69" s="150"/>
      <c r="C69" s="150"/>
      <c r="D69" s="151"/>
      <c r="E69" s="130"/>
      <c r="G69" s="130"/>
      <c r="H69" s="130"/>
    </row>
    <row r="70" spans="1:8" ht="12.75">
      <c r="A70" s="149"/>
      <c r="B70" s="150"/>
      <c r="C70" s="150"/>
      <c r="D70" s="151"/>
      <c r="E70" s="130"/>
      <c r="G70" s="130"/>
      <c r="H70" s="130"/>
    </row>
    <row r="71" spans="1:8" ht="12.75">
      <c r="A71" s="149"/>
      <c r="B71" s="150"/>
      <c r="C71" s="149"/>
      <c r="D71" s="151"/>
      <c r="E71" s="130"/>
      <c r="G71" s="130"/>
      <c r="H71" s="130"/>
    </row>
    <row r="72" spans="1:8" ht="12.75">
      <c r="A72" s="149"/>
      <c r="B72" s="150"/>
      <c r="C72" s="149"/>
      <c r="D72" s="151"/>
      <c r="E72" s="130"/>
      <c r="G72" s="130"/>
      <c r="H72" s="130"/>
    </row>
    <row r="73" spans="1:8" ht="12.75" hidden="1">
      <c r="A73" s="149"/>
      <c r="B73" s="150"/>
      <c r="C73" s="149">
        <v>3004</v>
      </c>
      <c r="D73" s="151" t="s">
        <v>329</v>
      </c>
      <c r="E73" s="130"/>
      <c r="G73" s="130"/>
      <c r="H73" s="130"/>
    </row>
    <row r="74" spans="1:8" ht="12.75" hidden="1">
      <c r="A74" s="149"/>
      <c r="B74" s="150"/>
      <c r="C74" s="149">
        <v>3003</v>
      </c>
      <c r="D74" s="151" t="s">
        <v>174</v>
      </c>
      <c r="E74" s="130"/>
      <c r="G74" s="130"/>
      <c r="H74" s="130"/>
    </row>
    <row r="75" spans="1:8" ht="14.25" customHeight="1">
      <c r="A75" s="149"/>
      <c r="B75" s="150"/>
      <c r="C75" s="149"/>
      <c r="D75" s="151"/>
      <c r="E75" s="130"/>
      <c r="G75" s="130"/>
      <c r="H75" s="130"/>
    </row>
    <row r="76" spans="1:8" ht="12.75">
      <c r="A76" s="149"/>
      <c r="B76" s="150"/>
      <c r="C76" s="149"/>
      <c r="D76" s="151"/>
      <c r="E76" s="130"/>
      <c r="G76" s="130"/>
      <c r="H76" s="130"/>
    </row>
    <row r="77" spans="1:8" ht="12.75">
      <c r="A77" s="149"/>
      <c r="B77" s="150"/>
      <c r="C77" s="149"/>
      <c r="D77" s="151"/>
      <c r="E77" s="130"/>
      <c r="G77" s="130"/>
      <c r="H77" s="130"/>
    </row>
    <row r="78" spans="1:8" ht="12.75">
      <c r="A78" s="149"/>
      <c r="B78" s="150"/>
      <c r="C78" s="149"/>
      <c r="D78" s="151"/>
      <c r="E78" s="130"/>
      <c r="G78" s="130"/>
      <c r="H78" s="130"/>
    </row>
    <row r="79" spans="1:8" ht="12.75">
      <c r="A79" s="149"/>
      <c r="B79" s="150"/>
      <c r="C79" s="149"/>
      <c r="D79" s="151"/>
      <c r="E79" s="130"/>
      <c r="G79" s="130"/>
      <c r="H79" s="130"/>
    </row>
    <row r="80" spans="1:8" ht="12.75">
      <c r="A80" s="149"/>
      <c r="B80" s="150"/>
      <c r="C80" s="149"/>
      <c r="D80" s="151"/>
      <c r="E80" s="130"/>
      <c r="G80" s="130"/>
      <c r="H80" s="130"/>
    </row>
    <row r="81" spans="1:8" ht="12.75" hidden="1">
      <c r="A81" s="149"/>
      <c r="B81" s="150"/>
      <c r="C81" s="149"/>
      <c r="D81" s="151"/>
      <c r="E81" s="130"/>
      <c r="G81" s="130"/>
      <c r="H81" s="130"/>
    </row>
    <row r="82" spans="1:8" ht="12.75">
      <c r="A82" s="149"/>
      <c r="B82" s="150"/>
      <c r="C82" s="149"/>
      <c r="D82" s="151"/>
      <c r="E82" s="130"/>
      <c r="G82" s="130"/>
      <c r="H82" s="130"/>
    </row>
    <row r="83" spans="1:8" ht="12.75">
      <c r="A83" s="149"/>
      <c r="B83" s="150"/>
      <c r="C83" s="149"/>
      <c r="D83" s="153"/>
      <c r="E83" s="130"/>
      <c r="G83" s="130"/>
      <c r="H83" s="130"/>
    </row>
    <row r="84" spans="1:8" ht="12.75">
      <c r="A84" s="149"/>
      <c r="B84" s="150"/>
      <c r="C84" s="149"/>
      <c r="D84" s="151"/>
      <c r="E84" s="130"/>
      <c r="G84" s="130"/>
      <c r="H84" s="130"/>
    </row>
    <row r="85" spans="1:8" ht="12.75">
      <c r="A85" s="149"/>
      <c r="B85" s="150"/>
      <c r="C85" s="149"/>
      <c r="D85" s="151"/>
      <c r="E85" s="130"/>
      <c r="G85" s="130"/>
      <c r="H85" s="130"/>
    </row>
    <row r="86" spans="1:8" ht="39.75" customHeight="1">
      <c r="A86" s="149"/>
      <c r="B86" s="150"/>
      <c r="C86" s="149"/>
      <c r="D86" s="153"/>
      <c r="E86" s="130"/>
      <c r="G86" s="130"/>
      <c r="H86" s="130"/>
    </row>
    <row r="87" spans="1:8" ht="12.75">
      <c r="A87" s="149"/>
      <c r="B87" s="150"/>
      <c r="C87" s="149"/>
      <c r="D87" s="153"/>
      <c r="E87" s="130"/>
      <c r="G87" s="130"/>
      <c r="H87" s="130"/>
    </row>
    <row r="88" spans="1:8" ht="12.75">
      <c r="A88" s="149"/>
      <c r="B88" s="150"/>
      <c r="C88" s="149"/>
      <c r="D88" s="153"/>
      <c r="E88" s="130"/>
      <c r="G88" s="130"/>
      <c r="H88" s="130"/>
    </row>
    <row r="89" spans="1:8" ht="12.75">
      <c r="A89" s="149"/>
      <c r="B89" s="150"/>
      <c r="C89" s="149"/>
      <c r="D89" s="153"/>
      <c r="E89" s="130"/>
      <c r="G89" s="130"/>
      <c r="H89" s="130"/>
    </row>
    <row r="90" spans="1:8" ht="12.75">
      <c r="A90" s="149"/>
      <c r="B90" s="150"/>
      <c r="C90" s="149"/>
      <c r="D90" s="153"/>
      <c r="E90" s="130"/>
      <c r="G90" s="130"/>
      <c r="H90" s="130"/>
    </row>
    <row r="91" spans="1:8" ht="12.75">
      <c r="A91" s="149"/>
      <c r="B91" s="150"/>
      <c r="C91" s="149"/>
      <c r="D91" s="153"/>
      <c r="E91" s="130"/>
      <c r="G91" s="130"/>
      <c r="H91" s="130"/>
    </row>
    <row r="92" spans="1:8" ht="12.75">
      <c r="A92" s="149"/>
      <c r="B92" s="150"/>
      <c r="C92" s="149"/>
      <c r="D92" s="153"/>
      <c r="E92" s="130"/>
      <c r="G92" s="130"/>
      <c r="H92" s="130"/>
    </row>
    <row r="93" spans="1:8" ht="12.75">
      <c r="A93" s="149"/>
      <c r="B93" s="150"/>
      <c r="C93" s="149"/>
      <c r="D93" s="153"/>
      <c r="E93" s="130"/>
      <c r="G93" s="130"/>
      <c r="H93" s="130"/>
    </row>
    <row r="94" spans="1:8" ht="12.75">
      <c r="A94" s="149"/>
      <c r="B94" s="150"/>
      <c r="C94" s="149"/>
      <c r="D94" s="153"/>
      <c r="E94" s="130"/>
      <c r="G94" s="130"/>
      <c r="H94" s="130"/>
    </row>
    <row r="95" spans="1:8" ht="12.75">
      <c r="A95" s="149"/>
      <c r="B95" s="150"/>
      <c r="C95" s="149"/>
      <c r="D95" s="153"/>
      <c r="E95" s="130"/>
      <c r="G95" s="130"/>
      <c r="H95" s="130"/>
    </row>
    <row r="96" spans="1:8" ht="14.25" customHeight="1">
      <c r="A96" s="154"/>
      <c r="B96" s="155"/>
      <c r="C96" s="149"/>
      <c r="D96" s="153"/>
      <c r="E96" s="130"/>
      <c r="G96" s="130"/>
      <c r="H96" s="130"/>
    </row>
    <row r="97" spans="1:8" ht="28.5" customHeight="1">
      <c r="A97" s="154"/>
      <c r="B97" s="155"/>
      <c r="C97" s="149"/>
      <c r="D97" s="153"/>
      <c r="E97" s="130"/>
      <c r="G97" s="130"/>
      <c r="H97" s="130"/>
    </row>
    <row r="98" spans="1:8" ht="15" customHeight="1">
      <c r="A98" s="154"/>
      <c r="B98" s="155"/>
      <c r="C98" s="149"/>
      <c r="D98" s="153"/>
      <c r="E98" s="130"/>
      <c r="G98" s="130"/>
      <c r="H98" s="130"/>
    </row>
    <row r="99" spans="1:8" s="171" customFormat="1" ht="12.75">
      <c r="A99" s="149"/>
      <c r="B99" s="150"/>
      <c r="C99" s="149"/>
      <c r="D99" s="151"/>
      <c r="E99" s="130"/>
      <c r="G99" s="130"/>
      <c r="H99" s="130"/>
    </row>
    <row r="100" spans="1:8" s="171" customFormat="1" ht="12.75">
      <c r="A100" s="149"/>
      <c r="B100" s="150"/>
      <c r="C100" s="149"/>
      <c r="D100" s="151"/>
      <c r="E100" s="130"/>
      <c r="G100" s="130"/>
      <c r="H100" s="130"/>
    </row>
    <row r="101" spans="1:8" ht="12.75">
      <c r="A101" s="149"/>
      <c r="B101" s="150"/>
      <c r="C101" s="149"/>
      <c r="D101" s="151"/>
      <c r="E101" s="130"/>
      <c r="G101" s="130"/>
      <c r="H101" s="130"/>
    </row>
    <row r="102" spans="1:8" ht="12.75">
      <c r="A102" s="149"/>
      <c r="B102" s="150"/>
      <c r="C102" s="149"/>
      <c r="D102" s="151"/>
      <c r="E102" s="130"/>
      <c r="G102" s="130"/>
      <c r="H102" s="130"/>
    </row>
    <row r="103" spans="1:8" ht="12.75">
      <c r="A103" s="149"/>
      <c r="B103" s="150"/>
      <c r="C103" s="149"/>
      <c r="D103" s="151"/>
      <c r="E103" s="130"/>
      <c r="G103" s="130"/>
      <c r="H103" s="130"/>
    </row>
    <row r="104" spans="1:8" s="159" customFormat="1" ht="12.75">
      <c r="A104" s="149"/>
      <c r="B104" s="150"/>
      <c r="C104" s="149"/>
      <c r="D104" s="153"/>
      <c r="E104" s="130"/>
      <c r="G104" s="130"/>
      <c r="H104" s="130"/>
    </row>
    <row r="105" spans="1:8" s="159" customFormat="1" ht="12.75">
      <c r="A105" s="149"/>
      <c r="B105" s="150"/>
      <c r="C105" s="149"/>
      <c r="D105" s="153"/>
      <c r="E105" s="130"/>
      <c r="G105" s="130"/>
      <c r="H105" s="130"/>
    </row>
    <row r="106" spans="1:8" s="159" customFormat="1" ht="12.75">
      <c r="A106" s="149"/>
      <c r="B106" s="150"/>
      <c r="C106" s="149"/>
      <c r="D106" s="153"/>
      <c r="E106" s="130"/>
      <c r="G106" s="130"/>
      <c r="H106" s="130"/>
    </row>
    <row r="107" spans="1:8" s="171" customFormat="1" ht="12.75">
      <c r="A107" s="149"/>
      <c r="B107" s="150"/>
      <c r="C107" s="149"/>
      <c r="D107" s="151"/>
      <c r="E107" s="130"/>
      <c r="G107" s="130"/>
      <c r="H107" s="130"/>
    </row>
    <row r="108" spans="1:8" ht="12.75">
      <c r="A108" s="154"/>
      <c r="B108" s="155"/>
      <c r="C108" s="149"/>
      <c r="D108" s="151"/>
      <c r="E108" s="130"/>
      <c r="G108" s="130"/>
      <c r="H108" s="130"/>
    </row>
    <row r="109" spans="1:8" ht="36.75" customHeight="1">
      <c r="A109" s="154"/>
      <c r="B109" s="155"/>
      <c r="C109" s="149"/>
      <c r="D109" s="151"/>
      <c r="E109" s="130"/>
      <c r="G109" s="130"/>
      <c r="H109" s="130"/>
    </row>
    <row r="110" spans="1:8" ht="12.75">
      <c r="A110" s="154"/>
      <c r="B110" s="155"/>
      <c r="C110" s="149"/>
      <c r="D110" s="151"/>
      <c r="E110" s="130"/>
      <c r="G110" s="130"/>
      <c r="H110" s="130"/>
    </row>
    <row r="111" spans="1:8" ht="12.75">
      <c r="A111" s="154"/>
      <c r="B111" s="155"/>
      <c r="C111" s="149"/>
      <c r="D111" s="151"/>
      <c r="E111" s="130"/>
      <c r="G111" s="130"/>
      <c r="H111" s="130"/>
    </row>
    <row r="112" spans="1:8" ht="12.75">
      <c r="A112" s="154"/>
      <c r="B112" s="155"/>
      <c r="C112" s="149"/>
      <c r="D112" s="151"/>
      <c r="E112" s="130"/>
      <c r="G112" s="130"/>
      <c r="H112" s="130"/>
    </row>
    <row r="113" spans="1:8" ht="12.75">
      <c r="A113" s="154"/>
      <c r="B113" s="155"/>
      <c r="C113" s="149"/>
      <c r="D113" s="151"/>
      <c r="E113" s="130"/>
      <c r="G113" s="130"/>
      <c r="H113" s="130"/>
    </row>
    <row r="114" spans="1:8" ht="12.75">
      <c r="A114" s="154"/>
      <c r="B114" s="155"/>
      <c r="C114" s="149"/>
      <c r="D114" s="151"/>
      <c r="E114" s="130"/>
      <c r="G114" s="130"/>
      <c r="H114" s="130"/>
    </row>
    <row r="115" spans="1:4" ht="12.75">
      <c r="A115" s="154"/>
      <c r="B115" s="155"/>
      <c r="C115" s="149"/>
      <c r="D115" s="151"/>
    </row>
    <row r="116" spans="1:4" ht="12.75">
      <c r="A116" s="154"/>
      <c r="B116" s="155"/>
      <c r="C116" s="149"/>
      <c r="D116" s="151"/>
    </row>
    <row r="117" spans="1:4" ht="12.75">
      <c r="A117" s="154"/>
      <c r="B117" s="155"/>
      <c r="C117" s="149"/>
      <c r="D117" s="151"/>
    </row>
    <row r="118" spans="1:4" ht="12.75">
      <c r="A118" s="154"/>
      <c r="B118" s="155"/>
      <c r="C118" s="149"/>
      <c r="D118" s="151"/>
    </row>
    <row r="119" spans="1:4" ht="12.75">
      <c r="A119" s="154"/>
      <c r="B119" s="155"/>
      <c r="C119" s="149"/>
      <c r="D119" s="151"/>
    </row>
    <row r="120" spans="1:4" ht="12.75">
      <c r="A120" s="154"/>
      <c r="B120" s="155"/>
      <c r="C120" s="149"/>
      <c r="D120" s="151"/>
    </row>
    <row r="121" spans="1:4" ht="12.75">
      <c r="A121" s="154"/>
      <c r="B121" s="155"/>
      <c r="C121" s="149"/>
      <c r="D121" s="151"/>
    </row>
    <row r="122" spans="1:4" ht="12.75">
      <c r="A122" s="154"/>
      <c r="B122" s="155"/>
      <c r="C122" s="149"/>
      <c r="D122" s="151"/>
    </row>
    <row r="123" spans="1:4" ht="12.75">
      <c r="A123" s="154"/>
      <c r="B123" s="155"/>
      <c r="C123" s="149"/>
      <c r="D123" s="151"/>
    </row>
    <row r="124" spans="1:4" ht="12.75">
      <c r="A124" s="154"/>
      <c r="B124" s="155"/>
      <c r="C124" s="149"/>
      <c r="D124" s="151"/>
    </row>
    <row r="125" spans="1:4" ht="12.75">
      <c r="A125" s="154"/>
      <c r="B125" s="155"/>
      <c r="C125" s="149"/>
      <c r="D125" s="151"/>
    </row>
    <row r="126" spans="1:4" ht="12.75">
      <c r="A126" s="154"/>
      <c r="B126" s="155"/>
      <c r="C126" s="149"/>
      <c r="D126" s="151"/>
    </row>
    <row r="127" spans="1:4" ht="12.75">
      <c r="A127" s="154"/>
      <c r="B127" s="155"/>
      <c r="C127" s="149"/>
      <c r="D127" s="151"/>
    </row>
    <row r="128" spans="1:4" ht="12.75">
      <c r="A128" s="154"/>
      <c r="B128" s="155"/>
      <c r="C128" s="149"/>
      <c r="D128" s="151"/>
    </row>
    <row r="129" spans="1:4" ht="12.75">
      <c r="A129" s="154"/>
      <c r="B129" s="155"/>
      <c r="C129" s="149"/>
      <c r="D129" s="151"/>
    </row>
    <row r="130" spans="1:4" ht="12.75">
      <c r="A130" s="154"/>
      <c r="B130" s="155"/>
      <c r="C130" s="149"/>
      <c r="D130" s="151"/>
    </row>
    <row r="131" spans="1:4" ht="12.75">
      <c r="A131" s="154"/>
      <c r="B131" s="155"/>
      <c r="C131" s="149"/>
      <c r="D131" s="151"/>
    </row>
    <row r="132" spans="1:4" ht="12.75">
      <c r="A132" s="154"/>
      <c r="B132" s="155"/>
      <c r="C132" s="149"/>
      <c r="D132" s="151"/>
    </row>
    <row r="133" spans="1:4" ht="12.75">
      <c r="A133" s="154"/>
      <c r="B133" s="155"/>
      <c r="C133" s="149"/>
      <c r="D133" s="151"/>
    </row>
    <row r="134" spans="1:4" ht="12.75">
      <c r="A134" s="154"/>
      <c r="B134" s="155"/>
      <c r="C134" s="149"/>
      <c r="D134" s="151"/>
    </row>
    <row r="135" spans="1:4" ht="12.75">
      <c r="A135" s="154"/>
      <c r="B135" s="155"/>
      <c r="C135" s="149"/>
      <c r="D135" s="151"/>
    </row>
    <row r="136" spans="1:4" ht="12.75">
      <c r="A136" s="154"/>
      <c r="B136" s="155"/>
      <c r="C136" s="149"/>
      <c r="D136" s="151"/>
    </row>
    <row r="137" spans="1:4" ht="12.75">
      <c r="A137" s="154"/>
      <c r="B137" s="155"/>
      <c r="C137" s="149"/>
      <c r="D137" s="151"/>
    </row>
    <row r="138" spans="1:4" ht="12.75">
      <c r="A138" s="154"/>
      <c r="B138" s="155"/>
      <c r="C138" s="149"/>
      <c r="D138" s="151"/>
    </row>
    <row r="139" spans="1:4" ht="12.75">
      <c r="A139" s="154"/>
      <c r="B139" s="155"/>
      <c r="C139" s="149"/>
      <c r="D139" s="151"/>
    </row>
    <row r="140" spans="1:4" ht="12.75">
      <c r="A140" s="154"/>
      <c r="B140" s="155"/>
      <c r="C140" s="149"/>
      <c r="D140" s="151"/>
    </row>
    <row r="141" spans="1:4" ht="12.75">
      <c r="A141" s="154"/>
      <c r="B141" s="155"/>
      <c r="C141" s="149"/>
      <c r="D141" s="151"/>
    </row>
    <row r="142" spans="1:4" ht="12.75">
      <c r="A142" s="154"/>
      <c r="B142" s="155"/>
      <c r="C142" s="149"/>
      <c r="D142" s="151"/>
    </row>
    <row r="143" spans="1:4" ht="12.75">
      <c r="A143" s="154"/>
      <c r="B143" s="155"/>
      <c r="C143" s="149"/>
      <c r="D143" s="151"/>
    </row>
    <row r="144" spans="1:4" ht="12.75">
      <c r="A144" s="154"/>
      <c r="B144" s="155"/>
      <c r="C144" s="149"/>
      <c r="D144" s="151"/>
    </row>
    <row r="145" spans="1:4" ht="12.75">
      <c r="A145" s="154"/>
      <c r="B145" s="155"/>
      <c r="C145" s="149"/>
      <c r="D145" s="151"/>
    </row>
    <row r="146" spans="1:4" ht="12.75">
      <c r="A146" s="154"/>
      <c r="B146" s="155"/>
      <c r="C146" s="149"/>
      <c r="D146" s="151"/>
    </row>
    <row r="147" spans="1:4" ht="12.75">
      <c r="A147" s="154"/>
      <c r="B147" s="155"/>
      <c r="C147" s="149"/>
      <c r="D147" s="151"/>
    </row>
    <row r="148" spans="1:4" ht="12.75">
      <c r="A148" s="154"/>
      <c r="B148" s="155"/>
      <c r="C148" s="149"/>
      <c r="D148" s="151"/>
    </row>
    <row r="149" spans="1:4" ht="12.75">
      <c r="A149" s="154"/>
      <c r="B149" s="155"/>
      <c r="C149" s="149"/>
      <c r="D149" s="151"/>
    </row>
    <row r="150" spans="1:4" ht="12.75">
      <c r="A150" s="154"/>
      <c r="B150" s="155"/>
      <c r="C150" s="149"/>
      <c r="D150" s="151"/>
    </row>
    <row r="151" spans="1:4" ht="12.75">
      <c r="A151" s="154"/>
      <c r="B151" s="155"/>
      <c r="C151" s="149"/>
      <c r="D151" s="151"/>
    </row>
    <row r="152" spans="1:4" ht="12.75">
      <c r="A152" s="154"/>
      <c r="B152" s="155"/>
      <c r="C152" s="149"/>
      <c r="D152" s="151"/>
    </row>
    <row r="153" spans="1:4" ht="12.75">
      <c r="A153" s="154"/>
      <c r="B153" s="155"/>
      <c r="C153" s="149"/>
      <c r="D153" s="151"/>
    </row>
    <row r="154" spans="1:4" ht="12.75">
      <c r="A154" s="154"/>
      <c r="B154" s="155"/>
      <c r="C154" s="149"/>
      <c r="D154" s="151"/>
    </row>
    <row r="155" spans="1:4" ht="12.75">
      <c r="A155" s="154"/>
      <c r="B155" s="155"/>
      <c r="C155" s="149"/>
      <c r="D155" s="151"/>
    </row>
    <row r="156" spans="1:4" ht="12.75">
      <c r="A156" s="154"/>
      <c r="B156" s="155"/>
      <c r="C156" s="149"/>
      <c r="D156" s="151"/>
    </row>
    <row r="157" spans="1:4" ht="12.75">
      <c r="A157" s="154"/>
      <c r="B157" s="155"/>
      <c r="C157" s="149"/>
      <c r="D157" s="151"/>
    </row>
    <row r="158" spans="1:4" ht="12.75">
      <c r="A158" s="154"/>
      <c r="B158" s="155"/>
      <c r="C158" s="149"/>
      <c r="D158" s="151"/>
    </row>
    <row r="159" spans="1:4" ht="12.75">
      <c r="A159" s="154"/>
      <c r="B159" s="155"/>
      <c r="C159" s="149"/>
      <c r="D159" s="151"/>
    </row>
    <row r="160" spans="1:4" ht="12.75">
      <c r="A160" s="154"/>
      <c r="B160" s="155"/>
      <c r="C160" s="149"/>
      <c r="D160" s="151"/>
    </row>
    <row r="161" spans="1:4" ht="12.75">
      <c r="A161" s="154"/>
      <c r="B161" s="155"/>
      <c r="C161" s="149"/>
      <c r="D161" s="151"/>
    </row>
    <row r="162" spans="1:4" ht="12.75">
      <c r="A162" s="154"/>
      <c r="B162" s="155"/>
      <c r="C162" s="149"/>
      <c r="D162" s="151"/>
    </row>
    <row r="163" spans="1:4" ht="12.75">
      <c r="A163" s="154"/>
      <c r="B163" s="155"/>
      <c r="C163" s="149"/>
      <c r="D163" s="151"/>
    </row>
    <row r="164" spans="1:4" ht="12.75">
      <c r="A164" s="154"/>
      <c r="B164" s="155"/>
      <c r="C164" s="149"/>
      <c r="D164" s="151"/>
    </row>
    <row r="165" spans="1:4" ht="12.75">
      <c r="A165" s="154"/>
      <c r="B165" s="155"/>
      <c r="C165" s="149"/>
      <c r="D165" s="151"/>
    </row>
    <row r="166" spans="1:4" ht="12.75">
      <c r="A166" s="154"/>
      <c r="B166" s="155"/>
      <c r="C166" s="149"/>
      <c r="D166" s="151"/>
    </row>
    <row r="167" spans="1:4" ht="12.75">
      <c r="A167" s="154"/>
      <c r="B167" s="155"/>
      <c r="C167" s="149"/>
      <c r="D167" s="151"/>
    </row>
    <row r="168" spans="1:4" ht="12.75">
      <c r="A168" s="154"/>
      <c r="B168" s="155"/>
      <c r="C168" s="149"/>
      <c r="D168" s="151"/>
    </row>
    <row r="169" spans="1:4" ht="12.75">
      <c r="A169" s="154"/>
      <c r="B169" s="155"/>
      <c r="C169" s="149"/>
      <c r="D169" s="151"/>
    </row>
    <row r="170" spans="1:4" ht="12.75">
      <c r="A170" s="154"/>
      <c r="B170" s="155"/>
      <c r="C170" s="149"/>
      <c r="D170" s="151"/>
    </row>
    <row r="171" spans="1:4" ht="12.75">
      <c r="A171" s="154"/>
      <c r="B171" s="155"/>
      <c r="C171" s="149"/>
      <c r="D171" s="151"/>
    </row>
    <row r="172" spans="1:4" ht="12.75">
      <c r="A172" s="154"/>
      <c r="B172" s="155"/>
      <c r="C172" s="149"/>
      <c r="D172" s="151"/>
    </row>
    <row r="173" spans="1:4" ht="12.75">
      <c r="A173" s="154"/>
      <c r="B173" s="155"/>
      <c r="C173" s="149"/>
      <c r="D173" s="151"/>
    </row>
    <row r="174" spans="1:4" ht="12.75">
      <c r="A174" s="154"/>
      <c r="B174" s="155"/>
      <c r="C174" s="149"/>
      <c r="D174" s="151"/>
    </row>
    <row r="175" spans="1:4" ht="12.75">
      <c r="A175" s="154"/>
      <c r="B175" s="155"/>
      <c r="C175" s="149"/>
      <c r="D175" s="151"/>
    </row>
    <row r="176" spans="1:4" ht="12.75">
      <c r="A176" s="154"/>
      <c r="B176" s="155"/>
      <c r="C176" s="149"/>
      <c r="D176" s="151"/>
    </row>
    <row r="177" spans="1:4" ht="12.75">
      <c r="A177" s="154"/>
      <c r="B177" s="155"/>
      <c r="C177" s="149"/>
      <c r="D177" s="151"/>
    </row>
    <row r="178" spans="1:4" ht="12.75">
      <c r="A178" s="154"/>
      <c r="B178" s="155"/>
      <c r="C178" s="149"/>
      <c r="D178" s="151"/>
    </row>
    <row r="179" spans="1:4" ht="12.75">
      <c r="A179" s="154"/>
      <c r="B179" s="155"/>
      <c r="C179" s="149"/>
      <c r="D179" s="151"/>
    </row>
    <row r="180" spans="1:4" ht="12.75">
      <c r="A180" s="154"/>
      <c r="B180" s="155"/>
      <c r="C180" s="149"/>
      <c r="D180" s="151"/>
    </row>
    <row r="181" spans="1:4" ht="12.75">
      <c r="A181" s="154"/>
      <c r="B181" s="155"/>
      <c r="C181" s="149"/>
      <c r="D181" s="151"/>
    </row>
    <row r="182" spans="1:4" ht="12.75">
      <c r="A182" s="154"/>
      <c r="B182" s="155"/>
      <c r="C182" s="149"/>
      <c r="D182" s="151"/>
    </row>
    <row r="183" spans="1:4" ht="12.75">
      <c r="A183" s="154"/>
      <c r="B183" s="155"/>
      <c r="C183" s="149"/>
      <c r="D183" s="151"/>
    </row>
    <row r="184" spans="1:4" ht="12.75">
      <c r="A184" s="154"/>
      <c r="B184" s="155"/>
      <c r="C184" s="149"/>
      <c r="D184" s="151"/>
    </row>
    <row r="185" spans="1:4" ht="12.75">
      <c r="A185" s="154"/>
      <c r="B185" s="155"/>
      <c r="C185" s="149"/>
      <c r="D185" s="151"/>
    </row>
    <row r="186" spans="1:4" ht="12.75">
      <c r="A186" s="154"/>
      <c r="B186" s="155"/>
      <c r="C186" s="149"/>
      <c r="D186" s="151"/>
    </row>
    <row r="187" spans="1:4" ht="12.75">
      <c r="A187" s="154"/>
      <c r="B187" s="155"/>
      <c r="C187" s="149"/>
      <c r="D187" s="151"/>
    </row>
    <row r="188" spans="1:4" ht="12.75">
      <c r="A188" s="154"/>
      <c r="B188" s="155"/>
      <c r="C188" s="149"/>
      <c r="D188" s="151"/>
    </row>
    <row r="189" spans="1:4" ht="12.75">
      <c r="A189" s="154"/>
      <c r="B189" s="155"/>
      <c r="C189" s="149"/>
      <c r="D189" s="151"/>
    </row>
    <row r="190" spans="1:4" ht="12.75">
      <c r="A190" s="154"/>
      <c r="B190" s="155"/>
      <c r="C190" s="149"/>
      <c r="D190" s="151"/>
    </row>
    <row r="191" spans="1:4" ht="12.75">
      <c r="A191" s="154"/>
      <c r="B191" s="155"/>
      <c r="C191" s="149"/>
      <c r="D191" s="151"/>
    </row>
    <row r="192" spans="1:4" ht="12.75">
      <c r="A192" s="154"/>
      <c r="B192" s="155"/>
      <c r="C192" s="149"/>
      <c r="D192" s="151"/>
    </row>
    <row r="193" spans="1:4" ht="12.75">
      <c r="A193" s="154"/>
      <c r="B193" s="155"/>
      <c r="C193" s="149"/>
      <c r="D193" s="151"/>
    </row>
    <row r="194" spans="1:4" ht="12.75">
      <c r="A194" s="154"/>
      <c r="B194" s="155"/>
      <c r="C194" s="149"/>
      <c r="D194" s="151"/>
    </row>
    <row r="195" spans="1:4" ht="12.75">
      <c r="A195" s="154"/>
      <c r="B195" s="155"/>
      <c r="C195" s="149"/>
      <c r="D195" s="151"/>
    </row>
    <row r="196" spans="1:4" ht="12.75">
      <c r="A196" s="154"/>
      <c r="B196" s="155"/>
      <c r="C196" s="149"/>
      <c r="D196" s="151"/>
    </row>
    <row r="197" spans="1:4" ht="12.75">
      <c r="A197" s="154"/>
      <c r="B197" s="155"/>
      <c r="C197" s="149"/>
      <c r="D197" s="151"/>
    </row>
    <row r="198" spans="1:4" ht="12.75">
      <c r="A198" s="154"/>
      <c r="B198" s="155"/>
      <c r="C198" s="149"/>
      <c r="D198" s="151"/>
    </row>
    <row r="199" spans="1:4" ht="12.75">
      <c r="A199" s="154"/>
      <c r="B199" s="155"/>
      <c r="C199" s="149"/>
      <c r="D199" s="151"/>
    </row>
    <row r="200" spans="1:4" ht="12.75">
      <c r="A200" s="154"/>
      <c r="B200" s="155"/>
      <c r="C200" s="149"/>
      <c r="D200" s="151"/>
    </row>
    <row r="201" spans="1:4" ht="12.75">
      <c r="A201" s="154"/>
      <c r="B201" s="155"/>
      <c r="C201" s="149"/>
      <c r="D201" s="151"/>
    </row>
    <row r="202" spans="1:4" ht="12.75">
      <c r="A202" s="154"/>
      <c r="B202" s="155"/>
      <c r="C202" s="149"/>
      <c r="D202" s="151"/>
    </row>
    <row r="203" spans="1:4" ht="12.75">
      <c r="A203" s="154"/>
      <c r="B203" s="155"/>
      <c r="C203" s="149"/>
      <c r="D203" s="151"/>
    </row>
    <row r="204" spans="1:4" ht="12.75">
      <c r="A204" s="154"/>
      <c r="B204" s="155"/>
      <c r="C204" s="149"/>
      <c r="D204" s="151"/>
    </row>
    <row r="205" spans="1:4" ht="12.75">
      <c r="A205" s="154"/>
      <c r="B205" s="155"/>
      <c r="C205" s="149"/>
      <c r="D205" s="151"/>
    </row>
    <row r="206" spans="1:4" ht="12.75">
      <c r="A206" s="154"/>
      <c r="B206" s="155"/>
      <c r="C206" s="149"/>
      <c r="D206" s="155"/>
    </row>
    <row r="207" spans="1:4" ht="12.75">
      <c r="A207" s="154"/>
      <c r="B207" s="155"/>
      <c r="C207" s="149"/>
      <c r="D207" s="155"/>
    </row>
    <row r="208" spans="1:4" ht="12.75">
      <c r="A208" s="154"/>
      <c r="B208" s="155"/>
      <c r="C208" s="149"/>
      <c r="D208" s="155"/>
    </row>
    <row r="209" spans="1:4" ht="12.75">
      <c r="A209" s="154"/>
      <c r="B209" s="155"/>
      <c r="C209" s="149"/>
      <c r="D209" s="155"/>
    </row>
    <row r="210" spans="1:4" ht="12.75">
      <c r="A210" s="154"/>
      <c r="B210" s="155"/>
      <c r="C210" s="149"/>
      <c r="D210" s="155"/>
    </row>
    <row r="211" spans="1:4" ht="12.75">
      <c r="A211" s="154"/>
      <c r="B211" s="155"/>
      <c r="C211" s="149"/>
      <c r="D211" s="155"/>
    </row>
    <row r="212" spans="1:4" ht="12.75">
      <c r="A212" s="154"/>
      <c r="B212" s="155"/>
      <c r="C212" s="149"/>
      <c r="D212" s="155"/>
    </row>
    <row r="213" spans="1:4" ht="12.75">
      <c r="A213" s="154"/>
      <c r="B213" s="155"/>
      <c r="C213" s="149"/>
      <c r="D213" s="155"/>
    </row>
    <row r="214" spans="1:4" ht="12.75">
      <c r="A214" s="154"/>
      <c r="B214" s="155"/>
      <c r="C214" s="149"/>
      <c r="D214" s="155"/>
    </row>
    <row r="215" spans="1:4" ht="12.75">
      <c r="A215" s="154"/>
      <c r="B215" s="155"/>
      <c r="C215" s="149"/>
      <c r="D215" s="155"/>
    </row>
    <row r="216" spans="1:4" ht="12.75">
      <c r="A216" s="154"/>
      <c r="B216" s="155"/>
      <c r="C216" s="149"/>
      <c r="D216" s="155"/>
    </row>
    <row r="217" spans="1:4" ht="12.75">
      <c r="A217" s="154"/>
      <c r="B217" s="155"/>
      <c r="C217" s="149"/>
      <c r="D217" s="155"/>
    </row>
    <row r="218" spans="1:4" ht="12.75">
      <c r="A218" s="154"/>
      <c r="B218" s="155"/>
      <c r="C218" s="149"/>
      <c r="D218" s="155"/>
    </row>
    <row r="219" spans="1:4" ht="12.75">
      <c r="A219" s="154"/>
      <c r="B219" s="155"/>
      <c r="C219" s="149"/>
      <c r="D219" s="155"/>
    </row>
    <row r="220" spans="1:4" ht="12.75">
      <c r="A220" s="154"/>
      <c r="B220" s="155"/>
      <c r="C220" s="149"/>
      <c r="D220" s="155"/>
    </row>
    <row r="221" spans="1:4" ht="12.75">
      <c r="A221" s="154"/>
      <c r="B221" s="155"/>
      <c r="C221" s="149"/>
      <c r="D221" s="155"/>
    </row>
    <row r="222" spans="1:4" ht="12.75">
      <c r="A222" s="154"/>
      <c r="B222" s="155"/>
      <c r="C222" s="149"/>
      <c r="D222" s="155"/>
    </row>
    <row r="223" spans="1:4" ht="12.75">
      <c r="A223" s="154"/>
      <c r="B223" s="155"/>
      <c r="C223" s="149"/>
      <c r="D223" s="155"/>
    </row>
    <row r="224" spans="1:4" ht="12.75">
      <c r="A224" s="154"/>
      <c r="B224" s="155"/>
      <c r="C224" s="149"/>
      <c r="D224" s="155"/>
    </row>
    <row r="225" spans="1:4" ht="12.75">
      <c r="A225" s="154"/>
      <c r="B225" s="155"/>
      <c r="C225" s="149"/>
      <c r="D225" s="155"/>
    </row>
    <row r="226" spans="1:4" ht="12.75">
      <c r="A226" s="154"/>
      <c r="B226" s="155"/>
      <c r="C226" s="149"/>
      <c r="D226" s="155"/>
    </row>
    <row r="227" spans="1:4" ht="12.75">
      <c r="A227" s="154"/>
      <c r="B227" s="155"/>
      <c r="C227" s="149"/>
      <c r="D227" s="155"/>
    </row>
    <row r="228" spans="1:4" ht="12.75">
      <c r="A228" s="154"/>
      <c r="B228" s="155"/>
      <c r="C228" s="149"/>
      <c r="D228" s="155"/>
    </row>
    <row r="229" spans="1:4" ht="12.75">
      <c r="A229" s="154"/>
      <c r="B229" s="155"/>
      <c r="C229" s="149"/>
      <c r="D229" s="155"/>
    </row>
    <row r="230" spans="1:4" ht="12.75">
      <c r="A230" s="154"/>
      <c r="B230" s="155"/>
      <c r="C230" s="149"/>
      <c r="D230" s="155"/>
    </row>
    <row r="231" spans="1:4" ht="12.75">
      <c r="A231" s="154"/>
      <c r="B231" s="155"/>
      <c r="C231" s="149"/>
      <c r="D231" s="155"/>
    </row>
    <row r="232" spans="1:4" ht="12.75">
      <c r="A232" s="154"/>
      <c r="B232" s="155"/>
      <c r="C232" s="149"/>
      <c r="D232" s="155"/>
    </row>
    <row r="233" spans="1:4" ht="12.75">
      <c r="A233" s="154"/>
      <c r="B233" s="155"/>
      <c r="C233" s="149"/>
      <c r="D233" s="155"/>
    </row>
    <row r="234" spans="1:4" ht="12.75">
      <c r="A234" s="154"/>
      <c r="B234" s="155"/>
      <c r="C234" s="149"/>
      <c r="D234" s="155"/>
    </row>
    <row r="235" spans="1:4" ht="12.75">
      <c r="A235" s="154"/>
      <c r="B235" s="155"/>
      <c r="C235" s="149"/>
      <c r="D235" s="155"/>
    </row>
    <row r="236" spans="1:4" ht="12.75">
      <c r="A236" s="154"/>
      <c r="B236" s="155"/>
      <c r="C236" s="149"/>
      <c r="D236" s="155"/>
    </row>
    <row r="237" spans="1:4" ht="12.75">
      <c r="A237" s="154"/>
      <c r="B237" s="155"/>
      <c r="C237" s="149"/>
      <c r="D237" s="155"/>
    </row>
    <row r="238" spans="1:4" ht="12.75">
      <c r="A238" s="154"/>
      <c r="B238" s="155"/>
      <c r="C238" s="149"/>
      <c r="D238" s="155"/>
    </row>
    <row r="239" spans="1:4" ht="12.75">
      <c r="A239" s="154"/>
      <c r="B239" s="155"/>
      <c r="C239" s="149"/>
      <c r="D239" s="155"/>
    </row>
    <row r="240" spans="1:4" ht="12.75">
      <c r="A240" s="154"/>
      <c r="B240" s="155"/>
      <c r="C240" s="149"/>
      <c r="D240" s="155"/>
    </row>
    <row r="241" spans="1:4" ht="12.75">
      <c r="A241" s="154"/>
      <c r="B241" s="155"/>
      <c r="C241" s="149"/>
      <c r="D241" s="155"/>
    </row>
    <row r="242" spans="1:4" ht="12.75">
      <c r="A242" s="154"/>
      <c r="B242" s="155"/>
      <c r="C242" s="149"/>
      <c r="D242" s="155"/>
    </row>
    <row r="243" spans="1:4" ht="12.75">
      <c r="A243" s="154"/>
      <c r="B243" s="155"/>
      <c r="C243" s="149"/>
      <c r="D243" s="155"/>
    </row>
    <row r="244" spans="1:4" ht="12.75">
      <c r="A244" s="154"/>
      <c r="B244" s="155"/>
      <c r="C244" s="149"/>
      <c r="D244" s="155"/>
    </row>
    <row r="245" spans="1:4" ht="12.75">
      <c r="A245" s="154"/>
      <c r="B245" s="155"/>
      <c r="C245" s="149"/>
      <c r="D245" s="155"/>
    </row>
    <row r="246" spans="1:4" ht="12.75">
      <c r="A246" s="154"/>
      <c r="B246" s="155"/>
      <c r="C246" s="149"/>
      <c r="D246" s="155"/>
    </row>
    <row r="247" spans="1:4" ht="12.75">
      <c r="A247" s="154"/>
      <c r="B247" s="155"/>
      <c r="C247" s="149"/>
      <c r="D247" s="155"/>
    </row>
    <row r="248" spans="1:4" ht="12.75">
      <c r="A248" s="154"/>
      <c r="B248" s="155"/>
      <c r="C248" s="149"/>
      <c r="D248" s="155"/>
    </row>
    <row r="249" spans="1:4" ht="12.75">
      <c r="A249" s="154"/>
      <c r="B249" s="155"/>
      <c r="C249" s="149"/>
      <c r="D249" s="155"/>
    </row>
    <row r="250" spans="1:4" ht="12.75">
      <c r="A250" s="154"/>
      <c r="B250" s="155"/>
      <c r="C250" s="149"/>
      <c r="D250" s="155"/>
    </row>
    <row r="251" spans="1:4" ht="12.75">
      <c r="A251" s="154"/>
      <c r="B251" s="155"/>
      <c r="C251" s="149"/>
      <c r="D251" s="155"/>
    </row>
    <row r="252" spans="1:4" ht="12.75">
      <c r="A252" s="154"/>
      <c r="B252" s="155"/>
      <c r="C252" s="149"/>
      <c r="D252" s="155"/>
    </row>
    <row r="253" spans="1:4" ht="12.75">
      <c r="A253" s="154"/>
      <c r="B253" s="155"/>
      <c r="C253" s="149"/>
      <c r="D253" s="155"/>
    </row>
    <row r="254" spans="1:4" ht="12.75">
      <c r="A254" s="154"/>
      <c r="B254" s="155"/>
      <c r="C254" s="149"/>
      <c r="D254" s="155"/>
    </row>
    <row r="255" spans="1:4" ht="12.75">
      <c r="A255" s="154"/>
      <c r="B255" s="155"/>
      <c r="C255" s="149"/>
      <c r="D255" s="155"/>
    </row>
    <row r="256" spans="1:4" ht="12.75">
      <c r="A256" s="154"/>
      <c r="B256" s="155"/>
      <c r="C256" s="149"/>
      <c r="D256" s="155"/>
    </row>
    <row r="257" spans="1:4" ht="12.75">
      <c r="A257" s="154"/>
      <c r="B257" s="155"/>
      <c r="C257" s="149"/>
      <c r="D257" s="155"/>
    </row>
    <row r="258" spans="1:4" ht="12.75">
      <c r="A258" s="154"/>
      <c r="B258" s="155"/>
      <c r="C258" s="149"/>
      <c r="D258" s="155"/>
    </row>
    <row r="259" spans="1:4" ht="12.75">
      <c r="A259" s="154"/>
      <c r="B259" s="155"/>
      <c r="C259" s="149"/>
      <c r="D259" s="155"/>
    </row>
    <row r="260" spans="1:4" ht="12.75">
      <c r="A260" s="154"/>
      <c r="B260" s="155"/>
      <c r="C260" s="149"/>
      <c r="D260" s="155"/>
    </row>
    <row r="261" spans="1:4" ht="12.75">
      <c r="A261" s="154"/>
      <c r="B261" s="155"/>
      <c r="C261" s="149"/>
      <c r="D261" s="155"/>
    </row>
    <row r="262" spans="1:4" ht="12.75">
      <c r="A262" s="154"/>
      <c r="B262" s="155"/>
      <c r="C262" s="149"/>
      <c r="D262" s="155"/>
    </row>
    <row r="263" spans="1:4" ht="12.75">
      <c r="A263" s="154"/>
      <c r="B263" s="155"/>
      <c r="C263" s="149"/>
      <c r="D263" s="155"/>
    </row>
    <row r="264" spans="1:4" ht="12.75">
      <c r="A264" s="154"/>
      <c r="B264" s="155"/>
      <c r="C264" s="149"/>
      <c r="D264" s="155"/>
    </row>
    <row r="265" spans="1:4" ht="12.75">
      <c r="A265" s="154"/>
      <c r="B265" s="155"/>
      <c r="C265" s="149"/>
      <c r="D265" s="155"/>
    </row>
    <row r="266" spans="1:4" ht="12.75">
      <c r="A266" s="154"/>
      <c r="B266" s="155"/>
      <c r="C266" s="149"/>
      <c r="D266" s="155"/>
    </row>
    <row r="267" spans="1:4" ht="12.75">
      <c r="A267" s="154"/>
      <c r="B267" s="155"/>
      <c r="C267" s="149"/>
      <c r="D267" s="155"/>
    </row>
    <row r="268" spans="1:4" ht="12.75">
      <c r="A268" s="154"/>
      <c r="B268" s="155"/>
      <c r="C268" s="149"/>
      <c r="D268" s="155"/>
    </row>
    <row r="269" spans="1:4" ht="12.75">
      <c r="A269" s="154"/>
      <c r="B269" s="155"/>
      <c r="C269" s="149"/>
      <c r="D269" s="155"/>
    </row>
    <row r="270" spans="1:4" ht="12.75">
      <c r="A270" s="154"/>
      <c r="B270" s="155"/>
      <c r="C270" s="149"/>
      <c r="D270" s="155"/>
    </row>
    <row r="271" spans="1:4" ht="12.75">
      <c r="A271" s="154"/>
      <c r="B271" s="155"/>
      <c r="C271" s="149"/>
      <c r="D271" s="155"/>
    </row>
    <row r="272" spans="1:4" ht="12.75">
      <c r="A272" s="154"/>
      <c r="B272" s="155"/>
      <c r="C272" s="149"/>
      <c r="D272" s="155"/>
    </row>
    <row r="273" spans="1:4" ht="12.75">
      <c r="A273" s="154"/>
      <c r="B273" s="155"/>
      <c r="C273" s="149"/>
      <c r="D273" s="155"/>
    </row>
    <row r="274" spans="1:4" ht="12.75">
      <c r="A274" s="154"/>
      <c r="B274" s="155"/>
      <c r="C274" s="149"/>
      <c r="D274" s="155"/>
    </row>
    <row r="275" spans="1:4" ht="12.75">
      <c r="A275" s="154"/>
      <c r="B275" s="155"/>
      <c r="C275" s="149"/>
      <c r="D275" s="155"/>
    </row>
    <row r="276" spans="1:4" ht="12.75">
      <c r="A276" s="154"/>
      <c r="B276" s="155"/>
      <c r="C276" s="149"/>
      <c r="D276" s="155"/>
    </row>
    <row r="277" spans="1:4" ht="12.75">
      <c r="A277" s="154"/>
      <c r="B277" s="155"/>
      <c r="C277" s="149"/>
      <c r="D277" s="155"/>
    </row>
    <row r="278" spans="1:4" ht="12.75">
      <c r="A278" s="154"/>
      <c r="B278" s="155"/>
      <c r="C278" s="149"/>
      <c r="D278" s="155"/>
    </row>
    <row r="279" spans="1:4" ht="12.75">
      <c r="A279" s="154"/>
      <c r="B279" s="155"/>
      <c r="C279" s="149"/>
      <c r="D279" s="155"/>
    </row>
    <row r="280" spans="1:4" ht="12.75">
      <c r="A280" s="154"/>
      <c r="B280" s="155"/>
      <c r="C280" s="149"/>
      <c r="D280" s="155"/>
    </row>
    <row r="281" spans="1:4" ht="12.75">
      <c r="A281" s="154"/>
      <c r="B281" s="155"/>
      <c r="C281" s="149"/>
      <c r="D281" s="155"/>
    </row>
    <row r="282" spans="1:4" ht="12.75">
      <c r="A282" s="154"/>
      <c r="B282" s="155"/>
      <c r="C282" s="149"/>
      <c r="D282" s="155"/>
    </row>
    <row r="283" spans="1:4" ht="12.75">
      <c r="A283" s="154"/>
      <c r="B283" s="155"/>
      <c r="C283" s="149"/>
      <c r="D283" s="155"/>
    </row>
    <row r="284" spans="1:4" ht="12.75">
      <c r="A284" s="154"/>
      <c r="B284" s="155"/>
      <c r="C284" s="149"/>
      <c r="D284" s="155"/>
    </row>
    <row r="285" spans="1:4" ht="12.75">
      <c r="A285" s="154"/>
      <c r="B285" s="155"/>
      <c r="C285" s="149"/>
      <c r="D285" s="155"/>
    </row>
    <row r="286" spans="1:4" ht="12.75">
      <c r="A286" s="154"/>
      <c r="B286" s="155"/>
      <c r="C286" s="149"/>
      <c r="D286" s="155"/>
    </row>
    <row r="287" spans="1:4" ht="12.75">
      <c r="A287" s="154"/>
      <c r="B287" s="155"/>
      <c r="C287" s="154"/>
      <c r="D287" s="155"/>
    </row>
    <row r="288" spans="1:4" ht="12.75">
      <c r="A288" s="154"/>
      <c r="B288" s="155"/>
      <c r="C288" s="154"/>
      <c r="D288" s="155"/>
    </row>
    <row r="289" spans="1:4" ht="12.75">
      <c r="A289" s="154"/>
      <c r="B289" s="155"/>
      <c r="C289" s="154"/>
      <c r="D289" s="155"/>
    </row>
    <row r="290" spans="1:4" ht="12.75">
      <c r="A290" s="154"/>
      <c r="B290" s="155"/>
      <c r="C290" s="154"/>
      <c r="D290" s="155"/>
    </row>
    <row r="291" spans="1:4" ht="12.75">
      <c r="A291" s="154"/>
      <c r="B291" s="155"/>
      <c r="C291" s="154"/>
      <c r="D291" s="155"/>
    </row>
    <row r="292" spans="1:4" ht="12.75">
      <c r="A292" s="154"/>
      <c r="B292" s="155"/>
      <c r="C292" s="154"/>
      <c r="D292" s="155"/>
    </row>
    <row r="293" spans="1:4" ht="12.75">
      <c r="A293" s="154"/>
      <c r="B293" s="155"/>
      <c r="C293" s="154"/>
      <c r="D293" s="155"/>
    </row>
    <row r="294" spans="1:4" ht="12.75">
      <c r="A294" s="154"/>
      <c r="B294" s="155"/>
      <c r="C294" s="154"/>
      <c r="D294" s="155"/>
    </row>
    <row r="295" spans="1:4" ht="12.75">
      <c r="A295" s="154"/>
      <c r="B295" s="155"/>
      <c r="C295" s="154"/>
      <c r="D295" s="155"/>
    </row>
    <row r="296" spans="1:4" ht="12.75">
      <c r="A296" s="154"/>
      <c r="B296" s="155"/>
      <c r="C296" s="154"/>
      <c r="D296" s="155"/>
    </row>
    <row r="297" spans="1:4" ht="12.75">
      <c r="A297" s="154"/>
      <c r="B297" s="155"/>
      <c r="C297" s="154"/>
      <c r="D297" s="155"/>
    </row>
    <row r="298" spans="1:4" ht="12.75">
      <c r="A298" s="154"/>
      <c r="B298" s="155"/>
      <c r="C298" s="154"/>
      <c r="D298" s="155"/>
    </row>
    <row r="299" spans="1:4" ht="12.75">
      <c r="A299" s="154"/>
      <c r="B299" s="155"/>
      <c r="C299" s="154"/>
      <c r="D299" s="155"/>
    </row>
    <row r="300" spans="1:4" ht="12.75">
      <c r="A300" s="154"/>
      <c r="B300" s="155"/>
      <c r="C300" s="154"/>
      <c r="D300" s="155"/>
    </row>
    <row r="301" spans="1:4" ht="12.75">
      <c r="A301" s="154"/>
      <c r="B301" s="155"/>
      <c r="C301" s="154"/>
      <c r="D301" s="155"/>
    </row>
    <row r="302" spans="1:4" ht="12.75">
      <c r="A302" s="154"/>
      <c r="B302" s="155"/>
      <c r="C302" s="154"/>
      <c r="D302" s="155"/>
    </row>
    <row r="303" spans="1:4" ht="12.75">
      <c r="A303" s="154"/>
      <c r="B303" s="155"/>
      <c r="C303" s="154"/>
      <c r="D303" s="155"/>
    </row>
    <row r="304" spans="1:4" ht="12.75">
      <c r="A304" s="154"/>
      <c r="B304" s="155"/>
      <c r="C304" s="154"/>
      <c r="D304" s="155"/>
    </row>
    <row r="305" spans="1:4" ht="12.75">
      <c r="A305" s="154"/>
      <c r="B305" s="155"/>
      <c r="C305" s="154"/>
      <c r="D305" s="155"/>
    </row>
    <row r="306" spans="1:4" ht="12.75">
      <c r="A306" s="154"/>
      <c r="B306" s="155"/>
      <c r="C306" s="154"/>
      <c r="D306" s="155"/>
    </row>
    <row r="307" spans="1:4" ht="12.75">
      <c r="A307" s="154"/>
      <c r="B307" s="155"/>
      <c r="C307" s="154"/>
      <c r="D307" s="155"/>
    </row>
    <row r="308" spans="1:4" ht="12.75">
      <c r="A308" s="154"/>
      <c r="B308" s="155"/>
      <c r="C308" s="154"/>
      <c r="D308" s="155"/>
    </row>
    <row r="309" spans="1:4" ht="12.75">
      <c r="A309" s="154"/>
      <c r="B309" s="155"/>
      <c r="C309" s="154"/>
      <c r="D309" s="155"/>
    </row>
    <row r="310" spans="1:4" ht="12.75">
      <c r="A310" s="154"/>
      <c r="B310" s="155"/>
      <c r="C310" s="154"/>
      <c r="D310" s="155"/>
    </row>
    <row r="311" spans="1:4" ht="12.75">
      <c r="A311" s="154"/>
      <c r="B311" s="155"/>
      <c r="C311" s="154"/>
      <c r="D311" s="155"/>
    </row>
    <row r="312" spans="1:4" ht="12.75">
      <c r="A312" s="154"/>
      <c r="B312" s="155"/>
      <c r="C312" s="154"/>
      <c r="D312" s="155"/>
    </row>
    <row r="313" spans="1:4" ht="12.75">
      <c r="A313" s="154"/>
      <c r="B313" s="155"/>
      <c r="C313" s="154"/>
      <c r="D313" s="155"/>
    </row>
    <row r="314" spans="1:4" ht="12.75">
      <c r="A314" s="154"/>
      <c r="B314" s="155"/>
      <c r="C314" s="154"/>
      <c r="D314" s="155"/>
    </row>
    <row r="315" spans="1:4" ht="12.75">
      <c r="A315" s="154"/>
      <c r="B315" s="155"/>
      <c r="C315" s="154"/>
      <c r="D315" s="155"/>
    </row>
    <row r="316" spans="1:4" ht="12.75">
      <c r="A316" s="154"/>
      <c r="B316" s="155"/>
      <c r="C316" s="154"/>
      <c r="D316" s="155"/>
    </row>
    <row r="317" spans="1:4" ht="12.75">
      <c r="A317" s="154"/>
      <c r="B317" s="155"/>
      <c r="C317" s="154"/>
      <c r="D317" s="155"/>
    </row>
    <row r="318" spans="1:4" ht="12.75">
      <c r="A318" s="154"/>
      <c r="B318" s="155"/>
      <c r="C318" s="154"/>
      <c r="D318" s="155"/>
    </row>
    <row r="319" spans="1:4" ht="12.75">
      <c r="A319" s="154"/>
      <c r="B319" s="155"/>
      <c r="C319" s="154"/>
      <c r="D319" s="155"/>
    </row>
    <row r="320" spans="1:4" ht="12.75">
      <c r="A320" s="154"/>
      <c r="B320" s="155"/>
      <c r="C320" s="154"/>
      <c r="D320" s="155"/>
    </row>
    <row r="321" spans="1:4" ht="12.75">
      <c r="A321" s="154"/>
      <c r="B321" s="155"/>
      <c r="C321" s="154"/>
      <c r="D321" s="155"/>
    </row>
    <row r="322" spans="1:4" ht="12.75">
      <c r="A322" s="154"/>
      <c r="B322" s="155"/>
      <c r="C322" s="154"/>
      <c r="D322" s="155"/>
    </row>
    <row r="323" spans="1:4" ht="12.75">
      <c r="A323" s="154"/>
      <c r="B323" s="155"/>
      <c r="C323" s="154"/>
      <c r="D323" s="155"/>
    </row>
    <row r="324" spans="1:4" ht="12.75">
      <c r="A324" s="154"/>
      <c r="B324" s="155"/>
      <c r="C324" s="154"/>
      <c r="D324" s="155"/>
    </row>
    <row r="325" spans="1:4" ht="12.75">
      <c r="A325" s="154"/>
      <c r="B325" s="155"/>
      <c r="C325" s="154"/>
      <c r="D325" s="155"/>
    </row>
    <row r="326" spans="1:4" ht="12.75">
      <c r="A326" s="154"/>
      <c r="B326" s="155"/>
      <c r="C326" s="154"/>
      <c r="D326" s="155"/>
    </row>
    <row r="327" spans="1:4" ht="12.75">
      <c r="A327" s="154"/>
      <c r="B327" s="155"/>
      <c r="C327" s="154"/>
      <c r="D327" s="155"/>
    </row>
    <row r="328" spans="1:4" ht="12.75">
      <c r="A328" s="154"/>
      <c r="B328" s="155"/>
      <c r="C328" s="154"/>
      <c r="D328" s="155"/>
    </row>
    <row r="329" spans="1:4" ht="12.75">
      <c r="A329" s="154"/>
      <c r="B329" s="155"/>
      <c r="C329" s="154"/>
      <c r="D329" s="155"/>
    </row>
    <row r="330" spans="1:4" ht="12.75">
      <c r="A330" s="154"/>
      <c r="B330" s="155"/>
      <c r="C330" s="154"/>
      <c r="D330" s="155"/>
    </row>
    <row r="331" spans="1:4" ht="12.75">
      <c r="A331" s="154"/>
      <c r="B331" s="155"/>
      <c r="C331" s="154"/>
      <c r="D331" s="155"/>
    </row>
    <row r="332" spans="1:4" ht="12.75">
      <c r="A332" s="154"/>
      <c r="B332" s="155"/>
      <c r="C332" s="154"/>
      <c r="D332" s="155"/>
    </row>
    <row r="333" spans="1:4" ht="12.75">
      <c r="A333" s="154"/>
      <c r="B333" s="155"/>
      <c r="C333" s="154"/>
      <c r="D333" s="155"/>
    </row>
    <row r="334" spans="1:4" ht="12.75">
      <c r="A334" s="154"/>
      <c r="B334" s="155"/>
      <c r="C334" s="154"/>
      <c r="D334" s="155"/>
    </row>
    <row r="335" spans="1:4" ht="12.75">
      <c r="A335" s="154"/>
      <c r="B335" s="155"/>
      <c r="C335" s="154"/>
      <c r="D335" s="155"/>
    </row>
    <row r="336" spans="1:4" ht="12.75">
      <c r="A336" s="154"/>
      <c r="B336" s="155"/>
      <c r="C336" s="154"/>
      <c r="D336" s="155"/>
    </row>
    <row r="337" spans="1:4" ht="12.75">
      <c r="A337" s="154"/>
      <c r="B337" s="155"/>
      <c r="C337" s="154"/>
      <c r="D337" s="155"/>
    </row>
    <row r="338" spans="1:4" ht="12.75">
      <c r="A338" s="154"/>
      <c r="B338" s="155"/>
      <c r="C338" s="154"/>
      <c r="D338" s="155"/>
    </row>
    <row r="339" spans="1:4" ht="12.75">
      <c r="A339" s="154"/>
      <c r="B339" s="155"/>
      <c r="C339" s="154"/>
      <c r="D339" s="155"/>
    </row>
    <row r="340" spans="1:4" ht="12.75">
      <c r="A340" s="154"/>
      <c r="B340" s="155"/>
      <c r="C340" s="154"/>
      <c r="D340" s="155"/>
    </row>
    <row r="341" spans="1:4" ht="12.75">
      <c r="A341" s="154"/>
      <c r="B341" s="155"/>
      <c r="C341" s="154"/>
      <c r="D341" s="155"/>
    </row>
    <row r="342" spans="1:4" ht="12.75">
      <c r="A342" s="154"/>
      <c r="B342" s="155"/>
      <c r="C342" s="154"/>
      <c r="D342" s="155"/>
    </row>
    <row r="343" spans="1:4" ht="12.75">
      <c r="A343" s="154"/>
      <c r="B343" s="155"/>
      <c r="C343" s="154"/>
      <c r="D343" s="155"/>
    </row>
    <row r="344" spans="1:4" ht="12.75">
      <c r="A344" s="154"/>
      <c r="B344" s="155"/>
      <c r="C344" s="154"/>
      <c r="D344" s="155"/>
    </row>
    <row r="345" spans="1:4" ht="12.75">
      <c r="A345" s="154"/>
      <c r="B345" s="155"/>
      <c r="C345" s="154"/>
      <c r="D345" s="155"/>
    </row>
    <row r="346" spans="1:4" ht="12.75">
      <c r="A346" s="154"/>
      <c r="B346" s="155"/>
      <c r="C346" s="154"/>
      <c r="D346" s="155"/>
    </row>
    <row r="347" spans="1:4" ht="12.75">
      <c r="A347" s="154"/>
      <c r="B347" s="155"/>
      <c r="C347" s="154"/>
      <c r="D347" s="155"/>
    </row>
    <row r="348" spans="1:4" ht="12.75">
      <c r="A348" s="154"/>
      <c r="B348" s="155"/>
      <c r="C348" s="154"/>
      <c r="D348" s="155"/>
    </row>
    <row r="349" spans="1:4" ht="12.75">
      <c r="A349" s="154"/>
      <c r="B349" s="155"/>
      <c r="C349" s="154"/>
      <c r="D349" s="155"/>
    </row>
    <row r="350" spans="1:4" ht="12.75">
      <c r="A350" s="154"/>
      <c r="B350" s="155"/>
      <c r="C350" s="154"/>
      <c r="D350" s="155"/>
    </row>
    <row r="351" spans="1:4" ht="12.75">
      <c r="A351" s="154"/>
      <c r="B351" s="155"/>
      <c r="C351" s="154"/>
      <c r="D351" s="155"/>
    </row>
    <row r="352" spans="1:4" ht="12.75">
      <c r="A352" s="154"/>
      <c r="B352" s="155"/>
      <c r="C352" s="154"/>
      <c r="D352" s="155"/>
    </row>
    <row r="353" spans="1:4" ht="12.75">
      <c r="A353" s="154"/>
      <c r="B353" s="155"/>
      <c r="C353" s="154"/>
      <c r="D353" s="155"/>
    </row>
    <row r="354" spans="1:4" ht="12.75">
      <c r="A354" s="154"/>
      <c r="B354" s="155"/>
      <c r="C354" s="154"/>
      <c r="D354" s="155"/>
    </row>
    <row r="355" spans="1:4" ht="12.75">
      <c r="A355" s="154"/>
      <c r="B355" s="155"/>
      <c r="C355" s="154"/>
      <c r="D355" s="155"/>
    </row>
    <row r="356" spans="1:4" ht="12.75">
      <c r="A356" s="154"/>
      <c r="B356" s="155"/>
      <c r="C356" s="154"/>
      <c r="D356" s="155"/>
    </row>
    <row r="357" spans="1:4" ht="12.75">
      <c r="A357" s="154"/>
      <c r="B357" s="155"/>
      <c r="C357" s="154"/>
      <c r="D357" s="155"/>
    </row>
    <row r="358" spans="1:4" ht="12.75">
      <c r="A358" s="154"/>
      <c r="B358" s="155"/>
      <c r="C358" s="154"/>
      <c r="D358" s="155"/>
    </row>
    <row r="359" spans="1:4" ht="12.75">
      <c r="A359" s="154"/>
      <c r="B359" s="155"/>
      <c r="C359" s="154"/>
      <c r="D359" s="155"/>
    </row>
    <row r="360" spans="1:4" ht="12.75">
      <c r="A360" s="154"/>
      <c r="B360" s="155"/>
      <c r="C360" s="154"/>
      <c r="D360" s="155"/>
    </row>
    <row r="361" spans="1:4" ht="12.75">
      <c r="A361" s="154"/>
      <c r="B361" s="155"/>
      <c r="C361" s="154"/>
      <c r="D361" s="155"/>
    </row>
    <row r="362" spans="1:4" ht="12.75">
      <c r="A362" s="154"/>
      <c r="B362" s="155"/>
      <c r="C362" s="154"/>
      <c r="D362" s="155"/>
    </row>
    <row r="363" spans="1:4" ht="12.75">
      <c r="A363" s="154"/>
      <c r="B363" s="155"/>
      <c r="C363" s="154"/>
      <c r="D363" s="155"/>
    </row>
    <row r="364" spans="1:4" ht="12.75">
      <c r="A364" s="154"/>
      <c r="B364" s="155"/>
      <c r="C364" s="154"/>
      <c r="D364" s="155"/>
    </row>
    <row r="365" spans="1:4" ht="12.75">
      <c r="A365" s="154"/>
      <c r="B365" s="155"/>
      <c r="C365" s="154"/>
      <c r="D365" s="155"/>
    </row>
    <row r="366" spans="1:4" ht="12.75">
      <c r="A366" s="154"/>
      <c r="B366" s="155"/>
      <c r="C366" s="154"/>
      <c r="D366" s="155"/>
    </row>
    <row r="367" spans="1:4" ht="12.75">
      <c r="A367" s="154"/>
      <c r="B367" s="155"/>
      <c r="C367" s="154"/>
      <c r="D367" s="155"/>
    </row>
    <row r="368" spans="1:4" ht="12.75">
      <c r="A368" s="154"/>
      <c r="B368" s="155"/>
      <c r="C368" s="154"/>
      <c r="D368" s="155"/>
    </row>
    <row r="369" spans="1:4" ht="12.75">
      <c r="A369" s="154"/>
      <c r="B369" s="155"/>
      <c r="C369" s="154"/>
      <c r="D369" s="155"/>
    </row>
    <row r="370" spans="1:4" ht="12.75">
      <c r="A370" s="154"/>
      <c r="B370" s="155"/>
      <c r="C370" s="154"/>
      <c r="D370" s="155"/>
    </row>
    <row r="371" spans="1:4" ht="12.75">
      <c r="A371" s="154"/>
      <c r="B371" s="155"/>
      <c r="C371" s="154"/>
      <c r="D371" s="155"/>
    </row>
    <row r="372" spans="1:4" ht="12.75">
      <c r="A372" s="154"/>
      <c r="B372" s="155"/>
      <c r="C372" s="154"/>
      <c r="D372" s="155"/>
    </row>
    <row r="373" spans="1:4" ht="12.75">
      <c r="A373" s="154"/>
      <c r="B373" s="155"/>
      <c r="C373" s="154"/>
      <c r="D373" s="155"/>
    </row>
    <row r="374" spans="1:4" ht="12.75">
      <c r="A374" s="154"/>
      <c r="B374" s="155"/>
      <c r="C374" s="154"/>
      <c r="D374" s="155"/>
    </row>
    <row r="375" spans="1:4" ht="12.75">
      <c r="A375" s="154"/>
      <c r="B375" s="155"/>
      <c r="C375" s="154"/>
      <c r="D375" s="155"/>
    </row>
    <row r="376" spans="1:4" ht="12.75">
      <c r="A376" s="154"/>
      <c r="B376" s="155"/>
      <c r="C376" s="154"/>
      <c r="D376" s="155"/>
    </row>
    <row r="377" spans="1:4" ht="12.75">
      <c r="A377" s="154"/>
      <c r="B377" s="155"/>
      <c r="C377" s="154"/>
      <c r="D377" s="155"/>
    </row>
    <row r="378" spans="1:4" ht="12.75">
      <c r="A378" s="154"/>
      <c r="B378" s="155"/>
      <c r="C378" s="154"/>
      <c r="D378" s="155"/>
    </row>
    <row r="379" spans="1:4" ht="12.75">
      <c r="A379" s="154"/>
      <c r="B379" s="155"/>
      <c r="C379" s="154"/>
      <c r="D379" s="155"/>
    </row>
    <row r="380" spans="1:4" ht="12.75">
      <c r="A380" s="154"/>
      <c r="B380" s="155"/>
      <c r="C380" s="154"/>
      <c r="D380" s="155"/>
    </row>
    <row r="381" spans="1:4" ht="12.75">
      <c r="A381" s="154"/>
      <c r="B381" s="155"/>
      <c r="C381" s="154"/>
      <c r="D381" s="155"/>
    </row>
    <row r="382" spans="1:4" ht="12.75">
      <c r="A382" s="154"/>
      <c r="B382" s="155"/>
      <c r="C382" s="154"/>
      <c r="D382" s="155"/>
    </row>
    <row r="383" spans="1:4" ht="12.75">
      <c r="A383" s="154"/>
      <c r="B383" s="155"/>
      <c r="C383" s="154"/>
      <c r="D383" s="155"/>
    </row>
    <row r="384" spans="1:4" ht="12.75">
      <c r="A384" s="154"/>
      <c r="B384" s="155"/>
      <c r="C384" s="154"/>
      <c r="D384" s="155"/>
    </row>
    <row r="385" spans="1:4" ht="12.75">
      <c r="A385" s="154"/>
      <c r="B385" s="155"/>
      <c r="C385" s="154"/>
      <c r="D385" s="155"/>
    </row>
    <row r="386" spans="1:4" ht="12.75">
      <c r="A386" s="154"/>
      <c r="B386" s="155"/>
      <c r="C386" s="154"/>
      <c r="D386" s="155"/>
    </row>
    <row r="387" spans="1:4" ht="12.75">
      <c r="A387" s="154"/>
      <c r="B387" s="155"/>
      <c r="C387" s="154"/>
      <c r="D387" s="155"/>
    </row>
    <row r="388" spans="1:4" ht="12.75">
      <c r="A388" s="154"/>
      <c r="B388" s="155"/>
      <c r="C388" s="154"/>
      <c r="D388" s="155"/>
    </row>
    <row r="389" spans="1:4" ht="12.75">
      <c r="A389" s="154"/>
      <c r="B389" s="155"/>
      <c r="C389" s="154"/>
      <c r="D389" s="155"/>
    </row>
    <row r="390" spans="1:4" ht="12.75">
      <c r="A390" s="154"/>
      <c r="B390" s="155"/>
      <c r="C390" s="154"/>
      <c r="D390" s="155"/>
    </row>
    <row r="391" spans="1:4" ht="12.75">
      <c r="A391" s="154"/>
      <c r="B391" s="155"/>
      <c r="C391" s="154"/>
      <c r="D391" s="155"/>
    </row>
    <row r="392" spans="1:4" ht="12.75">
      <c r="A392" s="154"/>
      <c r="B392" s="155"/>
      <c r="C392" s="154"/>
      <c r="D392" s="155"/>
    </row>
    <row r="393" spans="1:4" ht="12.75">
      <c r="A393" s="154"/>
      <c r="B393" s="155"/>
      <c r="C393" s="154"/>
      <c r="D393" s="155"/>
    </row>
    <row r="394" spans="1:4" ht="12.75">
      <c r="A394" s="154"/>
      <c r="B394" s="155"/>
      <c r="C394" s="154"/>
      <c r="D394" s="155"/>
    </row>
    <row r="395" spans="1:4" ht="12.75">
      <c r="A395" s="154"/>
      <c r="B395" s="155"/>
      <c r="C395" s="154"/>
      <c r="D395" s="155"/>
    </row>
    <row r="396" spans="1:4" ht="12.75">
      <c r="A396" s="154"/>
      <c r="B396" s="155"/>
      <c r="C396" s="154"/>
      <c r="D396" s="155"/>
    </row>
    <row r="397" spans="1:4" ht="12.75">
      <c r="A397" s="154"/>
      <c r="B397" s="155"/>
      <c r="C397" s="154"/>
      <c r="D397" s="155"/>
    </row>
    <row r="398" spans="1:4" ht="12.75">
      <c r="A398" s="154"/>
      <c r="B398" s="155"/>
      <c r="C398" s="154"/>
      <c r="D398" s="155"/>
    </row>
    <row r="399" spans="1:4" ht="12.75">
      <c r="A399" s="154"/>
      <c r="B399" s="155"/>
      <c r="C399" s="154"/>
      <c r="D399" s="155"/>
    </row>
    <row r="400" spans="1:4" ht="12.75">
      <c r="A400" s="154"/>
      <c r="B400" s="155"/>
      <c r="C400" s="154"/>
      <c r="D400" s="155"/>
    </row>
    <row r="401" spans="1:4" ht="12.75">
      <c r="A401" s="154"/>
      <c r="B401" s="155"/>
      <c r="C401" s="154"/>
      <c r="D401" s="155"/>
    </row>
    <row r="402" spans="1:4" ht="12.75">
      <c r="A402" s="154"/>
      <c r="B402" s="155"/>
      <c r="C402" s="154"/>
      <c r="D402" s="155"/>
    </row>
    <row r="403" spans="1:4" ht="12.75">
      <c r="A403" s="154"/>
      <c r="B403" s="155"/>
      <c r="C403" s="154"/>
      <c r="D403" s="155"/>
    </row>
    <row r="404" spans="1:4" ht="12.75">
      <c r="A404" s="154"/>
      <c r="B404" s="155"/>
      <c r="C404" s="154"/>
      <c r="D404" s="155"/>
    </row>
    <row r="405" spans="1:4" ht="12.75">
      <c r="A405" s="154"/>
      <c r="B405" s="155"/>
      <c r="C405" s="154"/>
      <c r="D405" s="155"/>
    </row>
    <row r="406" spans="1:4" ht="12.75">
      <c r="A406" s="154"/>
      <c r="B406" s="155"/>
      <c r="C406" s="154"/>
      <c r="D406" s="155"/>
    </row>
    <row r="407" spans="1:4" ht="12.75">
      <c r="A407" s="154"/>
      <c r="B407" s="155"/>
      <c r="C407" s="154"/>
      <c r="D407" s="155"/>
    </row>
    <row r="408" spans="1:4" ht="12.75">
      <c r="A408" s="154"/>
      <c r="B408" s="155"/>
      <c r="C408" s="154"/>
      <c r="D408" s="155"/>
    </row>
    <row r="409" spans="1:4" ht="12.75">
      <c r="A409" s="154"/>
      <c r="B409" s="155"/>
      <c r="C409" s="154"/>
      <c r="D409" s="155"/>
    </row>
    <row r="410" spans="1:4" ht="12.75">
      <c r="A410" s="154"/>
      <c r="B410" s="155"/>
      <c r="C410" s="154"/>
      <c r="D410" s="155"/>
    </row>
    <row r="411" spans="1:4" ht="12.75">
      <c r="A411" s="154"/>
      <c r="B411" s="155"/>
      <c r="C411" s="154"/>
      <c r="D411" s="155"/>
    </row>
    <row r="412" spans="1:4" ht="12.75">
      <c r="A412" s="154"/>
      <c r="B412" s="155"/>
      <c r="C412" s="154"/>
      <c r="D412" s="155"/>
    </row>
    <row r="413" spans="1:4" ht="12.75">
      <c r="A413" s="154"/>
      <c r="B413" s="155"/>
      <c r="C413" s="154"/>
      <c r="D413" s="155"/>
    </row>
    <row r="414" spans="1:4" ht="12.75">
      <c r="A414" s="154"/>
      <c r="B414" s="155"/>
      <c r="C414" s="154"/>
      <c r="D414" s="155"/>
    </row>
    <row r="415" spans="1:4" ht="12.75">
      <c r="A415" s="154"/>
      <c r="B415" s="155"/>
      <c r="C415" s="154"/>
      <c r="D415" s="155"/>
    </row>
    <row r="416" spans="1:4" ht="12.75">
      <c r="A416" s="154"/>
      <c r="B416" s="155"/>
      <c r="C416" s="154"/>
      <c r="D416" s="155"/>
    </row>
    <row r="417" spans="1:4" ht="12.75">
      <c r="A417" s="154"/>
      <c r="B417" s="155"/>
      <c r="C417" s="154"/>
      <c r="D417" s="155"/>
    </row>
    <row r="418" spans="1:4" ht="12.75">
      <c r="A418" s="154"/>
      <c r="B418" s="155"/>
      <c r="C418" s="154"/>
      <c r="D418" s="155"/>
    </row>
    <row r="419" spans="1:4" ht="12.75">
      <c r="A419" s="154"/>
      <c r="B419" s="155"/>
      <c r="C419" s="154"/>
      <c r="D419" s="155"/>
    </row>
    <row r="420" spans="1:4" ht="12.75">
      <c r="A420" s="154"/>
      <c r="B420" s="155"/>
      <c r="C420" s="154"/>
      <c r="D420" s="155"/>
    </row>
    <row r="421" spans="1:4" ht="12.75">
      <c r="A421" s="154"/>
      <c r="B421" s="155"/>
      <c r="C421" s="154"/>
      <c r="D421" s="155"/>
    </row>
    <row r="422" spans="1:4" ht="12.75">
      <c r="A422" s="154"/>
      <c r="B422" s="155"/>
      <c r="C422" s="154"/>
      <c r="D422" s="155"/>
    </row>
    <row r="423" spans="1:4" ht="12.75">
      <c r="A423" s="154"/>
      <c r="B423" s="155"/>
      <c r="C423" s="154"/>
      <c r="D423" s="155"/>
    </row>
    <row r="424" spans="1:4" ht="12.75">
      <c r="A424" s="154"/>
      <c r="B424" s="155"/>
      <c r="C424" s="154"/>
      <c r="D424" s="155"/>
    </row>
    <row r="425" spans="1:4" ht="12.75">
      <c r="A425" s="154"/>
      <c r="B425" s="155"/>
      <c r="C425" s="154"/>
      <c r="D425" s="155"/>
    </row>
    <row r="426" spans="1:4" ht="12.75">
      <c r="A426" s="154"/>
      <c r="B426" s="155"/>
      <c r="C426" s="154"/>
      <c r="D426" s="155"/>
    </row>
    <row r="427" spans="1:4" ht="12.75">
      <c r="A427" s="154"/>
      <c r="B427" s="155"/>
      <c r="C427" s="154"/>
      <c r="D427" s="155"/>
    </row>
    <row r="428" spans="1:4" ht="12.75">
      <c r="A428" s="154"/>
      <c r="B428" s="155"/>
      <c r="C428" s="154"/>
      <c r="D428" s="155"/>
    </row>
    <row r="429" spans="1:4" ht="12.75">
      <c r="A429" s="154"/>
      <c r="B429" s="155"/>
      <c r="C429" s="154"/>
      <c r="D429" s="155"/>
    </row>
    <row r="430" spans="1:4" ht="12.75">
      <c r="A430" s="154"/>
      <c r="B430" s="155"/>
      <c r="C430" s="154"/>
      <c r="D430" s="155"/>
    </row>
    <row r="431" spans="1:4" ht="12.75">
      <c r="A431" s="154"/>
      <c r="B431" s="155"/>
      <c r="C431" s="154"/>
      <c r="D431" s="155"/>
    </row>
    <row r="432" spans="1:4" ht="12.75">
      <c r="A432" s="154"/>
      <c r="B432" s="155"/>
      <c r="C432" s="154"/>
      <c r="D432" s="155"/>
    </row>
    <row r="433" spans="1:4" ht="12.75">
      <c r="A433" s="154"/>
      <c r="B433" s="155"/>
      <c r="C433" s="154"/>
      <c r="D433" s="155"/>
    </row>
    <row r="434" spans="1:4" ht="12.75">
      <c r="A434" s="154"/>
      <c r="B434" s="155"/>
      <c r="C434" s="154"/>
      <c r="D434" s="155"/>
    </row>
    <row r="435" spans="1:4" ht="12.75">
      <c r="A435" s="154"/>
      <c r="B435" s="155"/>
      <c r="C435" s="154"/>
      <c r="D435" s="155"/>
    </row>
    <row r="436" spans="1:4" ht="12.75">
      <c r="A436" s="154"/>
      <c r="B436" s="155"/>
      <c r="C436" s="154"/>
      <c r="D436" s="155"/>
    </row>
    <row r="437" spans="1:4" ht="12.75">
      <c r="A437" s="154"/>
      <c r="B437" s="155"/>
      <c r="C437" s="154"/>
      <c r="D437" s="155"/>
    </row>
    <row r="438" spans="1:4" ht="12.75">
      <c r="A438" s="154"/>
      <c r="B438" s="155"/>
      <c r="C438" s="154"/>
      <c r="D438" s="155"/>
    </row>
    <row r="439" spans="1:4" ht="12.75">
      <c r="A439" s="154"/>
      <c r="B439" s="155"/>
      <c r="C439" s="154"/>
      <c r="D439" s="155"/>
    </row>
    <row r="440" spans="1:4" ht="12.75">
      <c r="A440" s="154"/>
      <c r="B440" s="155"/>
      <c r="C440" s="154"/>
      <c r="D440" s="155"/>
    </row>
    <row r="441" spans="1:4" ht="12.75">
      <c r="A441" s="154"/>
      <c r="B441" s="155"/>
      <c r="C441" s="154"/>
      <c r="D441" s="155"/>
    </row>
    <row r="442" spans="1:4" ht="12.75">
      <c r="A442" s="154"/>
      <c r="B442" s="155"/>
      <c r="C442" s="154"/>
      <c r="D442" s="155"/>
    </row>
    <row r="443" spans="1:4" ht="12.75">
      <c r="A443" s="154"/>
      <c r="B443" s="155"/>
      <c r="C443" s="154"/>
      <c r="D443" s="155"/>
    </row>
    <row r="444" spans="1:4" ht="12.75">
      <c r="A444" s="154"/>
      <c r="B444" s="155"/>
      <c r="C444" s="154"/>
      <c r="D444" s="155"/>
    </row>
    <row r="445" spans="1:4" ht="12.75">
      <c r="A445" s="154"/>
      <c r="B445" s="155"/>
      <c r="C445" s="154"/>
      <c r="D445" s="155"/>
    </row>
    <row r="446" spans="1:4" ht="12.75">
      <c r="A446" s="154"/>
      <c r="B446" s="155"/>
      <c r="C446" s="154"/>
      <c r="D446" s="155"/>
    </row>
    <row r="447" spans="1:4" ht="12.75">
      <c r="A447" s="154"/>
      <c r="B447" s="155"/>
      <c r="C447" s="154"/>
      <c r="D447" s="155"/>
    </row>
    <row r="448" spans="1:4" ht="12.75">
      <c r="A448" s="154"/>
      <c r="B448" s="155"/>
      <c r="C448" s="154"/>
      <c r="D448" s="155"/>
    </row>
    <row r="449" spans="1:4" ht="12.75">
      <c r="A449" s="154"/>
      <c r="B449" s="155"/>
      <c r="C449" s="154"/>
      <c r="D449" s="155"/>
    </row>
    <row r="450" spans="1:4" ht="12.75">
      <c r="A450" s="154"/>
      <c r="B450" s="155"/>
      <c r="C450" s="154"/>
      <c r="D450" s="155"/>
    </row>
    <row r="451" spans="1:4" ht="12.75">
      <c r="A451" s="154"/>
      <c r="B451" s="155"/>
      <c r="C451" s="154"/>
      <c r="D451" s="155"/>
    </row>
    <row r="452" spans="1:4" ht="12.75">
      <c r="A452" s="154"/>
      <c r="B452" s="155"/>
      <c r="C452" s="154"/>
      <c r="D452" s="155"/>
    </row>
    <row r="453" spans="1:4" ht="12.75">
      <c r="A453" s="154"/>
      <c r="B453" s="155"/>
      <c r="C453" s="154"/>
      <c r="D453" s="155"/>
    </row>
    <row r="454" spans="1:4" ht="12.75">
      <c r="A454" s="154"/>
      <c r="B454" s="155"/>
      <c r="C454" s="154"/>
      <c r="D454" s="155"/>
    </row>
    <row r="455" spans="1:4" ht="12.75">
      <c r="A455" s="154"/>
      <c r="B455" s="155"/>
      <c r="C455" s="154"/>
      <c r="D455" s="155"/>
    </row>
    <row r="456" spans="1:4" ht="12.75">
      <c r="A456" s="154"/>
      <c r="B456" s="155"/>
      <c r="C456" s="154"/>
      <c r="D456" s="155"/>
    </row>
    <row r="457" spans="1:4" ht="12.75">
      <c r="A457" s="154"/>
      <c r="B457" s="155"/>
      <c r="C457" s="154"/>
      <c r="D457" s="155"/>
    </row>
    <row r="458" spans="1:4" ht="12.75">
      <c r="A458" s="154"/>
      <c r="B458" s="155"/>
      <c r="C458" s="154"/>
      <c r="D458" s="155"/>
    </row>
    <row r="459" spans="1:4" ht="12.75">
      <c r="A459" s="154"/>
      <c r="B459" s="155"/>
      <c r="C459" s="154"/>
      <c r="D459" s="155"/>
    </row>
    <row r="460" spans="1:4" ht="12.75">
      <c r="A460" s="154"/>
      <c r="B460" s="155"/>
      <c r="C460" s="154"/>
      <c r="D460" s="155"/>
    </row>
    <row r="461" spans="1:4" ht="12.75">
      <c r="A461" s="154"/>
      <c r="B461" s="155"/>
      <c r="C461" s="154"/>
      <c r="D461" s="155"/>
    </row>
    <row r="462" spans="1:4" ht="12.75">
      <c r="A462" s="154"/>
      <c r="B462" s="155"/>
      <c r="C462" s="154"/>
      <c r="D462" s="155"/>
    </row>
    <row r="463" spans="1:4" ht="12.75">
      <c r="A463" s="154"/>
      <c r="B463" s="155"/>
      <c r="C463" s="154"/>
      <c r="D463" s="155"/>
    </row>
    <row r="464" spans="1:4" ht="12.75">
      <c r="A464" s="154"/>
      <c r="B464" s="155"/>
      <c r="C464" s="154"/>
      <c r="D464" s="155"/>
    </row>
    <row r="465" spans="1:4" ht="12.75">
      <c r="A465" s="154"/>
      <c r="B465" s="155"/>
      <c r="C465" s="154"/>
      <c r="D465" s="155"/>
    </row>
    <row r="466" spans="1:4" ht="12.75">
      <c r="A466" s="154"/>
      <c r="B466" s="155"/>
      <c r="C466" s="154"/>
      <c r="D466" s="155"/>
    </row>
    <row r="467" spans="1:4" ht="12.75">
      <c r="A467" s="154"/>
      <c r="B467" s="155"/>
      <c r="C467" s="154"/>
      <c r="D467" s="155"/>
    </row>
    <row r="468" spans="1:4" ht="12.75">
      <c r="A468" s="154"/>
      <c r="B468" s="155"/>
      <c r="C468" s="154"/>
      <c r="D468" s="155"/>
    </row>
    <row r="469" spans="1:4" ht="12.75">
      <c r="A469" s="154"/>
      <c r="B469" s="155"/>
      <c r="C469" s="154"/>
      <c r="D469" s="155"/>
    </row>
    <row r="470" spans="1:4" ht="12.75">
      <c r="A470" s="154"/>
      <c r="B470" s="155"/>
      <c r="C470" s="154"/>
      <c r="D470" s="155"/>
    </row>
    <row r="471" spans="1:4" ht="12.75">
      <c r="A471" s="154"/>
      <c r="B471" s="155"/>
      <c r="C471" s="154"/>
      <c r="D471" s="155"/>
    </row>
    <row r="472" spans="1:4" ht="12.75">
      <c r="A472" s="154"/>
      <c r="B472" s="155"/>
      <c r="C472" s="154"/>
      <c r="D472" s="155"/>
    </row>
    <row r="473" spans="1:4" ht="12.75">
      <c r="A473" s="154"/>
      <c r="B473" s="155"/>
      <c r="C473" s="154"/>
      <c r="D473" s="155"/>
    </row>
    <row r="474" spans="1:4" ht="12.75">
      <c r="A474" s="154"/>
      <c r="B474" s="155"/>
      <c r="C474" s="154"/>
      <c r="D474" s="155"/>
    </row>
    <row r="475" spans="1:4" ht="12.75">
      <c r="A475" s="154"/>
      <c r="B475" s="155"/>
      <c r="C475" s="154"/>
      <c r="D475" s="155"/>
    </row>
    <row r="476" spans="1:4" ht="12.75">
      <c r="A476" s="154"/>
      <c r="B476" s="155"/>
      <c r="C476" s="154"/>
      <c r="D476" s="155"/>
    </row>
    <row r="477" spans="1:4" ht="12.75">
      <c r="A477" s="154"/>
      <c r="B477" s="155"/>
      <c r="C477" s="154"/>
      <c r="D477" s="155"/>
    </row>
    <row r="478" spans="1:4" ht="12.75">
      <c r="A478" s="154"/>
      <c r="B478" s="155"/>
      <c r="C478" s="154"/>
      <c r="D478" s="155"/>
    </row>
    <row r="479" spans="1:4" ht="12.75">
      <c r="A479" s="154"/>
      <c r="B479" s="155"/>
      <c r="C479" s="154"/>
      <c r="D479" s="155"/>
    </row>
    <row r="480" spans="1:4" ht="12.75">
      <c r="A480" s="154"/>
      <c r="B480" s="155"/>
      <c r="C480" s="154"/>
      <c r="D480" s="155"/>
    </row>
    <row r="481" spans="1:4" ht="12.75">
      <c r="A481" s="154"/>
      <c r="B481" s="155"/>
      <c r="C481" s="154"/>
      <c r="D481" s="155"/>
    </row>
    <row r="482" spans="1:4" ht="12.75">
      <c r="A482" s="154"/>
      <c r="B482" s="155"/>
      <c r="C482" s="154"/>
      <c r="D482" s="155"/>
    </row>
    <row r="483" spans="1:4" ht="12.75">
      <c r="A483" s="154"/>
      <c r="B483" s="155"/>
      <c r="C483" s="154"/>
      <c r="D483" s="155"/>
    </row>
    <row r="484" spans="1:4" ht="12.75">
      <c r="A484" s="154"/>
      <c r="B484" s="155"/>
      <c r="C484" s="154"/>
      <c r="D484" s="155"/>
    </row>
    <row r="485" spans="1:4" ht="12.75">
      <c r="A485" s="154"/>
      <c r="B485" s="155"/>
      <c r="C485" s="154"/>
      <c r="D485" s="155"/>
    </row>
    <row r="486" spans="1:4" ht="12.75">
      <c r="A486" s="154"/>
      <c r="B486" s="155"/>
      <c r="C486" s="154"/>
      <c r="D486" s="155"/>
    </row>
    <row r="487" spans="1:4" ht="12.75">
      <c r="A487" s="154"/>
      <c r="B487" s="155"/>
      <c r="C487" s="154"/>
      <c r="D487" s="155"/>
    </row>
    <row r="488" spans="1:4" ht="12.75">
      <c r="A488" s="154"/>
      <c r="B488" s="155"/>
      <c r="C488" s="154"/>
      <c r="D488" s="155"/>
    </row>
    <row r="489" spans="1:4" ht="12.75">
      <c r="A489" s="154"/>
      <c r="B489" s="155"/>
      <c r="C489" s="154"/>
      <c r="D489" s="155"/>
    </row>
    <row r="490" spans="1:4" ht="12.75">
      <c r="A490" s="154"/>
      <c r="B490" s="155"/>
      <c r="C490" s="154"/>
      <c r="D490" s="155"/>
    </row>
    <row r="491" spans="1:4" ht="12.75">
      <c r="A491" s="154"/>
      <c r="B491" s="155"/>
      <c r="C491" s="154"/>
      <c r="D491" s="155"/>
    </row>
    <row r="492" spans="1:4" ht="12.75">
      <c r="A492" s="154"/>
      <c r="B492" s="155"/>
      <c r="C492" s="154"/>
      <c r="D492" s="155"/>
    </row>
    <row r="493" spans="1:4" ht="12.75">
      <c r="A493" s="154"/>
      <c r="B493" s="155"/>
      <c r="C493" s="154"/>
      <c r="D493" s="155"/>
    </row>
    <row r="494" spans="1:4" ht="12.75">
      <c r="A494" s="154"/>
      <c r="B494" s="155"/>
      <c r="C494" s="154"/>
      <c r="D494" s="155"/>
    </row>
    <row r="495" spans="1:4" ht="12.75">
      <c r="A495" s="154"/>
      <c r="B495" s="155"/>
      <c r="C495" s="154"/>
      <c r="D495" s="155"/>
    </row>
    <row r="496" spans="1:4" ht="12.75">
      <c r="A496" s="154"/>
      <c r="B496" s="155"/>
      <c r="C496" s="154"/>
      <c r="D496" s="155"/>
    </row>
    <row r="497" spans="1:4" ht="12.75">
      <c r="A497" s="154"/>
      <c r="B497" s="155"/>
      <c r="C497" s="154"/>
      <c r="D497" s="155"/>
    </row>
    <row r="498" spans="1:4" ht="12.75">
      <c r="A498" s="154"/>
      <c r="B498" s="155"/>
      <c r="C498" s="154"/>
      <c r="D498" s="155"/>
    </row>
    <row r="499" spans="1:4" ht="12.75">
      <c r="A499" s="154"/>
      <c r="B499" s="155"/>
      <c r="C499" s="154"/>
      <c r="D499" s="155"/>
    </row>
    <row r="500" spans="1:4" ht="12.75">
      <c r="A500" s="154"/>
      <c r="B500" s="155"/>
      <c r="C500" s="154"/>
      <c r="D500" s="155"/>
    </row>
    <row r="501" spans="1:4" ht="12.75">
      <c r="A501" s="154"/>
      <c r="B501" s="155"/>
      <c r="C501" s="154"/>
      <c r="D501" s="155"/>
    </row>
    <row r="502" spans="1:4" ht="12.75">
      <c r="A502" s="154"/>
      <c r="B502" s="155"/>
      <c r="C502" s="154"/>
      <c r="D502" s="155"/>
    </row>
    <row r="503" spans="1:4" ht="12.75">
      <c r="A503" s="154"/>
      <c r="B503" s="155"/>
      <c r="C503" s="154"/>
      <c r="D503" s="155"/>
    </row>
    <row r="504" spans="1:4" ht="12.75">
      <c r="A504" s="154"/>
      <c r="B504" s="155"/>
      <c r="C504" s="154"/>
      <c r="D504" s="155"/>
    </row>
    <row r="505" spans="1:4" ht="12.75">
      <c r="A505" s="154"/>
      <c r="B505" s="155"/>
      <c r="C505" s="154"/>
      <c r="D505" s="155"/>
    </row>
    <row r="506" spans="1:4" ht="12.75">
      <c r="A506" s="154"/>
      <c r="B506" s="155"/>
      <c r="C506" s="154"/>
      <c r="D506" s="155"/>
    </row>
    <row r="507" spans="1:4" ht="12.75">
      <c r="A507" s="154"/>
      <c r="B507" s="155"/>
      <c r="C507" s="154"/>
      <c r="D507" s="155"/>
    </row>
    <row r="508" spans="1:4" ht="12.75">
      <c r="A508" s="154"/>
      <c r="B508" s="155"/>
      <c r="C508" s="154"/>
      <c r="D508" s="155"/>
    </row>
    <row r="509" spans="1:4" ht="12.75">
      <c r="A509" s="154"/>
      <c r="B509" s="155"/>
      <c r="C509" s="154"/>
      <c r="D509" s="155"/>
    </row>
    <row r="510" spans="1:4" ht="12.75">
      <c r="A510" s="154"/>
      <c r="B510" s="155"/>
      <c r="C510" s="154"/>
      <c r="D510" s="155"/>
    </row>
    <row r="511" spans="1:4" ht="12.75">
      <c r="A511" s="154"/>
      <c r="B511" s="155"/>
      <c r="C511" s="154"/>
      <c r="D511" s="155"/>
    </row>
    <row r="512" spans="1:4" ht="12.75">
      <c r="A512" s="154"/>
      <c r="B512" s="155"/>
      <c r="C512" s="154"/>
      <c r="D512" s="155"/>
    </row>
    <row r="513" spans="1:4" ht="12.75">
      <c r="A513" s="154"/>
      <c r="B513" s="155"/>
      <c r="C513" s="154"/>
      <c r="D513" s="155"/>
    </row>
    <row r="514" spans="1:4" ht="12.75">
      <c r="A514" s="154"/>
      <c r="B514" s="155"/>
      <c r="C514" s="154"/>
      <c r="D514" s="155"/>
    </row>
    <row r="515" spans="1:4" ht="12.75">
      <c r="A515" s="154"/>
      <c r="B515" s="155"/>
      <c r="C515" s="154"/>
      <c r="D515" s="155"/>
    </row>
    <row r="516" spans="1:4" ht="12.75">
      <c r="A516" s="154"/>
      <c r="B516" s="155"/>
      <c r="C516" s="154"/>
      <c r="D516" s="155"/>
    </row>
    <row r="517" spans="1:4" ht="12.75">
      <c r="A517" s="154"/>
      <c r="B517" s="155"/>
      <c r="C517" s="154"/>
      <c r="D517" s="155"/>
    </row>
    <row r="518" spans="1:4" ht="12.75">
      <c r="A518" s="154"/>
      <c r="B518" s="155"/>
      <c r="C518" s="154"/>
      <c r="D518" s="155"/>
    </row>
    <row r="519" spans="1:4" ht="12.75">
      <c r="A519" s="154"/>
      <c r="B519" s="155"/>
      <c r="C519" s="154"/>
      <c r="D519" s="155"/>
    </row>
    <row r="520" spans="1:4" ht="12.75">
      <c r="A520" s="154"/>
      <c r="B520" s="155"/>
      <c r="C520" s="154"/>
      <c r="D520" s="155"/>
    </row>
    <row r="521" spans="1:4" ht="12.75">
      <c r="A521" s="154"/>
      <c r="B521" s="155"/>
      <c r="C521" s="154"/>
      <c r="D521" s="155"/>
    </row>
    <row r="522" spans="1:4" ht="12.75">
      <c r="A522" s="154"/>
      <c r="B522" s="155"/>
      <c r="C522" s="154"/>
      <c r="D522" s="155"/>
    </row>
    <row r="523" spans="1:4" ht="12.75">
      <c r="A523" s="154"/>
      <c r="B523" s="155"/>
      <c r="C523" s="154"/>
      <c r="D523" s="155"/>
    </row>
    <row r="524" spans="1:4" ht="12.75">
      <c r="A524" s="154"/>
      <c r="B524" s="155"/>
      <c r="C524" s="154"/>
      <c r="D524" s="155"/>
    </row>
    <row r="525" spans="1:4" ht="12.75">
      <c r="A525" s="154"/>
      <c r="B525" s="155"/>
      <c r="C525" s="154"/>
      <c r="D525" s="155"/>
    </row>
    <row r="526" spans="1:4" ht="12.75">
      <c r="A526" s="154"/>
      <c r="B526" s="155"/>
      <c r="C526" s="154"/>
      <c r="D526" s="155"/>
    </row>
    <row r="527" spans="1:4" ht="12.75">
      <c r="A527" s="154"/>
      <c r="B527" s="155"/>
      <c r="C527" s="154"/>
      <c r="D527" s="155"/>
    </row>
    <row r="528" spans="1:4" ht="12.75">
      <c r="A528" s="154"/>
      <c r="B528" s="155"/>
      <c r="C528" s="154"/>
      <c r="D528" s="155"/>
    </row>
    <row r="529" spans="1:4" ht="12.75">
      <c r="A529" s="154"/>
      <c r="B529" s="155"/>
      <c r="C529" s="154"/>
      <c r="D529" s="155"/>
    </row>
    <row r="530" spans="1:4" ht="12.75">
      <c r="A530" s="154"/>
      <c r="B530" s="155"/>
      <c r="C530" s="154"/>
      <c r="D530" s="155"/>
    </row>
    <row r="531" spans="1:4" ht="12.75">
      <c r="A531" s="154"/>
      <c r="B531" s="155"/>
      <c r="C531" s="154"/>
      <c r="D531" s="155"/>
    </row>
    <row r="532" spans="1:4" ht="12.75">
      <c r="A532" s="154"/>
      <c r="B532" s="155"/>
      <c r="C532" s="154"/>
      <c r="D532" s="155"/>
    </row>
    <row r="533" spans="1:4" ht="12.75">
      <c r="A533" s="154"/>
      <c r="B533" s="155"/>
      <c r="C533" s="154"/>
      <c r="D533" s="155"/>
    </row>
    <row r="534" spans="1:4" ht="12.75">
      <c r="A534" s="154"/>
      <c r="B534" s="155"/>
      <c r="C534" s="154"/>
      <c r="D534" s="155"/>
    </row>
    <row r="535" spans="1:4" ht="12.75">
      <c r="A535" s="154"/>
      <c r="B535" s="155"/>
      <c r="C535" s="154"/>
      <c r="D535" s="155"/>
    </row>
    <row r="536" spans="1:4" ht="12.75">
      <c r="A536" s="154"/>
      <c r="B536" s="155"/>
      <c r="C536" s="154"/>
      <c r="D536" s="155"/>
    </row>
    <row r="537" spans="1:4" ht="12.75">
      <c r="A537" s="154"/>
      <c r="B537" s="155"/>
      <c r="C537" s="154"/>
      <c r="D537" s="155"/>
    </row>
    <row r="538" spans="1:4" ht="12.75">
      <c r="A538" s="154"/>
      <c r="B538" s="155"/>
      <c r="C538" s="154"/>
      <c r="D538" s="155"/>
    </row>
    <row r="539" spans="1:4" ht="12.75">
      <c r="A539" s="154"/>
      <c r="B539" s="155"/>
      <c r="C539" s="154"/>
      <c r="D539" s="155"/>
    </row>
    <row r="540" spans="1:4" ht="12.75">
      <c r="A540" s="154"/>
      <c r="B540" s="155"/>
      <c r="C540" s="154"/>
      <c r="D540" s="155"/>
    </row>
    <row r="541" spans="1:4" ht="12.75">
      <c r="A541" s="154"/>
      <c r="B541" s="155"/>
      <c r="C541" s="154"/>
      <c r="D541" s="155"/>
    </row>
    <row r="542" spans="1:4" ht="12.75">
      <c r="A542" s="154"/>
      <c r="B542" s="155"/>
      <c r="C542" s="154"/>
      <c r="D542" s="155"/>
    </row>
    <row r="543" spans="1:4" ht="12.75">
      <c r="A543" s="154"/>
      <c r="B543" s="155"/>
      <c r="C543" s="154"/>
      <c r="D543" s="155"/>
    </row>
    <row r="544" spans="1:4" ht="12.75">
      <c r="A544" s="154"/>
      <c r="B544" s="155"/>
      <c r="C544" s="154"/>
      <c r="D544" s="155"/>
    </row>
    <row r="545" spans="1:4" ht="12.75">
      <c r="A545" s="154"/>
      <c r="B545" s="155"/>
      <c r="C545" s="154"/>
      <c r="D545" s="155"/>
    </row>
    <row r="546" spans="1:4" ht="12.75">
      <c r="A546" s="154"/>
      <c r="B546" s="155"/>
      <c r="C546" s="154"/>
      <c r="D546" s="155"/>
    </row>
    <row r="547" spans="1:4" ht="12.75">
      <c r="A547" s="154"/>
      <c r="B547" s="155"/>
      <c r="C547" s="154"/>
      <c r="D547" s="155"/>
    </row>
    <row r="548" spans="1:4" ht="12.75">
      <c r="A548" s="154"/>
      <c r="B548" s="155"/>
      <c r="C548" s="154"/>
      <c r="D548" s="155"/>
    </row>
    <row r="549" spans="1:4" ht="12.75">
      <c r="A549" s="154"/>
      <c r="B549" s="155"/>
      <c r="C549" s="154"/>
      <c r="D549" s="155"/>
    </row>
    <row r="550" spans="1:4" ht="12.75">
      <c r="A550" s="154"/>
      <c r="B550" s="155"/>
      <c r="C550" s="154"/>
      <c r="D550" s="155"/>
    </row>
    <row r="551" spans="1:4" ht="12.75">
      <c r="A551" s="154"/>
      <c r="B551" s="155"/>
      <c r="C551" s="154"/>
      <c r="D551" s="155"/>
    </row>
    <row r="552" spans="1:4" ht="12.75">
      <c r="A552" s="154"/>
      <c r="B552" s="155"/>
      <c r="C552" s="154"/>
      <c r="D552" s="155"/>
    </row>
    <row r="553" spans="1:4" ht="12.75">
      <c r="A553" s="154"/>
      <c r="B553" s="155"/>
      <c r="C553" s="154"/>
      <c r="D553" s="155"/>
    </row>
    <row r="554" spans="1:4" ht="12.75">
      <c r="A554" s="154"/>
      <c r="B554" s="155"/>
      <c r="C554" s="154"/>
      <c r="D554" s="155"/>
    </row>
    <row r="555" spans="1:4" ht="12.75">
      <c r="A555" s="154"/>
      <c r="B555" s="155"/>
      <c r="C555" s="154"/>
      <c r="D555" s="155"/>
    </row>
    <row r="556" spans="1:4" ht="12.75">
      <c r="A556" s="154"/>
      <c r="B556" s="155"/>
      <c r="C556" s="154"/>
      <c r="D556" s="155"/>
    </row>
    <row r="557" spans="1:4" ht="12.75">
      <c r="A557" s="154"/>
      <c r="B557" s="155"/>
      <c r="C557" s="154"/>
      <c r="D557" s="155"/>
    </row>
    <row r="558" spans="1:4" ht="12.75">
      <c r="A558" s="154"/>
      <c r="B558" s="155"/>
      <c r="C558" s="154"/>
      <c r="D558" s="155"/>
    </row>
    <row r="559" spans="1:4" ht="12.75">
      <c r="A559" s="154"/>
      <c r="B559" s="155"/>
      <c r="C559" s="154"/>
      <c r="D559" s="155"/>
    </row>
    <row r="560" spans="1:4" ht="12.75">
      <c r="A560" s="154"/>
      <c r="B560" s="155"/>
      <c r="C560" s="154"/>
      <c r="D560" s="155"/>
    </row>
    <row r="561" spans="1:4" ht="12.75">
      <c r="A561" s="154"/>
      <c r="B561" s="155"/>
      <c r="C561" s="154"/>
      <c r="D561" s="155"/>
    </row>
    <row r="562" spans="1:4" ht="12.75">
      <c r="A562" s="154"/>
      <c r="B562" s="155"/>
      <c r="C562" s="154"/>
      <c r="D562" s="155"/>
    </row>
    <row r="563" spans="1:4" ht="12.75">
      <c r="A563" s="154"/>
      <c r="B563" s="155"/>
      <c r="C563" s="154"/>
      <c r="D563" s="155"/>
    </row>
    <row r="564" spans="1:4" ht="12.75">
      <c r="A564" s="154"/>
      <c r="B564" s="155"/>
      <c r="C564" s="154"/>
      <c r="D564" s="155"/>
    </row>
    <row r="565" spans="1:4" ht="12.75">
      <c r="A565" s="154"/>
      <c r="B565" s="155"/>
      <c r="C565" s="154"/>
      <c r="D565" s="155"/>
    </row>
    <row r="566" spans="1:4" ht="12.75">
      <c r="A566" s="154"/>
      <c r="B566" s="155"/>
      <c r="C566" s="154"/>
      <c r="D566" s="155"/>
    </row>
    <row r="567" spans="1:4" ht="12.75">
      <c r="A567" s="154"/>
      <c r="B567" s="155"/>
      <c r="C567" s="154"/>
      <c r="D567" s="155"/>
    </row>
    <row r="568" spans="1:4" ht="12.75">
      <c r="A568" s="154"/>
      <c r="B568" s="155"/>
      <c r="C568" s="154"/>
      <c r="D568" s="155"/>
    </row>
    <row r="569" spans="1:4" ht="12.75">
      <c r="A569" s="154"/>
      <c r="B569" s="155"/>
      <c r="C569" s="154"/>
      <c r="D569" s="155"/>
    </row>
    <row r="570" spans="1:4" ht="12.75">
      <c r="A570" s="154"/>
      <c r="B570" s="155"/>
      <c r="C570" s="154"/>
      <c r="D570" s="155"/>
    </row>
    <row r="571" spans="1:4" ht="12.75">
      <c r="A571" s="154"/>
      <c r="B571" s="155"/>
      <c r="C571" s="154"/>
      <c r="D571" s="155"/>
    </row>
    <row r="572" spans="1:4" ht="12.75">
      <c r="A572" s="154"/>
      <c r="B572" s="155"/>
      <c r="C572" s="154"/>
      <c r="D572" s="155"/>
    </row>
    <row r="573" spans="1:4" ht="12.75">
      <c r="A573" s="154"/>
      <c r="B573" s="155"/>
      <c r="C573" s="154"/>
      <c r="D573" s="155"/>
    </row>
    <row r="574" spans="1:4" ht="12.75">
      <c r="A574" s="154"/>
      <c r="B574" s="155"/>
      <c r="C574" s="154"/>
      <c r="D574" s="155"/>
    </row>
    <row r="575" spans="1:4" ht="12.75">
      <c r="A575" s="154"/>
      <c r="B575" s="155"/>
      <c r="C575" s="154"/>
      <c r="D575" s="155"/>
    </row>
    <row r="576" spans="1:4" ht="12.75">
      <c r="A576" s="154"/>
      <c r="B576" s="155"/>
      <c r="C576" s="154"/>
      <c r="D576" s="155"/>
    </row>
    <row r="577" spans="1:4" ht="12.75">
      <c r="A577" s="154"/>
      <c r="B577" s="155"/>
      <c r="C577" s="154"/>
      <c r="D577" s="155"/>
    </row>
    <row r="578" spans="1:4" ht="12.75">
      <c r="A578" s="154"/>
      <c r="B578" s="155"/>
      <c r="C578" s="154"/>
      <c r="D578" s="155"/>
    </row>
    <row r="579" spans="1:4" ht="12.75">
      <c r="A579" s="154"/>
      <c r="B579" s="155"/>
      <c r="C579" s="154"/>
      <c r="D579" s="155"/>
    </row>
    <row r="580" spans="1:4" ht="12.75">
      <c r="A580" s="154"/>
      <c r="B580" s="155"/>
      <c r="C580" s="154"/>
      <c r="D580" s="155"/>
    </row>
    <row r="581" spans="1:4" ht="12.75">
      <c r="A581" s="154"/>
      <c r="B581" s="155"/>
      <c r="C581" s="154"/>
      <c r="D581" s="155"/>
    </row>
    <row r="582" spans="1:4" ht="12.75">
      <c r="A582" s="154"/>
      <c r="B582" s="155"/>
      <c r="C582" s="154"/>
      <c r="D582" s="155"/>
    </row>
    <row r="583" spans="1:4" ht="12.75">
      <c r="A583" s="154"/>
      <c r="B583" s="155"/>
      <c r="C583" s="154"/>
      <c r="D583" s="155"/>
    </row>
    <row r="584" spans="1:4" ht="12.75">
      <c r="A584" s="154"/>
      <c r="B584" s="155"/>
      <c r="C584" s="154"/>
      <c r="D584" s="155"/>
    </row>
    <row r="585" spans="1:4" ht="12.75">
      <c r="A585" s="154"/>
      <c r="B585" s="155"/>
      <c r="C585" s="154"/>
      <c r="D585" s="155"/>
    </row>
    <row r="586" spans="1:4" ht="12.75">
      <c r="A586" s="154"/>
      <c r="B586" s="155"/>
      <c r="C586" s="154"/>
      <c r="D586" s="155"/>
    </row>
    <row r="587" spans="1:4" ht="12.75">
      <c r="A587" s="154"/>
      <c r="B587" s="155"/>
      <c r="C587" s="154"/>
      <c r="D587" s="155"/>
    </row>
    <row r="588" spans="1:4" ht="12.75">
      <c r="A588" s="154"/>
      <c r="B588" s="155"/>
      <c r="C588" s="154"/>
      <c r="D588" s="155"/>
    </row>
    <row r="589" spans="1:4" ht="12.75">
      <c r="A589" s="154"/>
      <c r="B589" s="155"/>
      <c r="C589" s="154"/>
      <c r="D589" s="155"/>
    </row>
    <row r="590" spans="1:4" ht="12.75">
      <c r="A590" s="154"/>
      <c r="B590" s="155"/>
      <c r="C590" s="154"/>
      <c r="D590" s="155"/>
    </row>
    <row r="591" spans="1:4" ht="12.75">
      <c r="A591" s="154"/>
      <c r="B591" s="155"/>
      <c r="C591" s="154"/>
      <c r="D591" s="155"/>
    </row>
    <row r="592" spans="1:4" ht="12.75">
      <c r="A592" s="154"/>
      <c r="B592" s="155"/>
      <c r="C592" s="154"/>
      <c r="D592" s="155"/>
    </row>
    <row r="593" spans="1:4" ht="12.75">
      <c r="A593" s="154"/>
      <c r="B593" s="155"/>
      <c r="C593" s="154"/>
      <c r="D593" s="155"/>
    </row>
    <row r="594" spans="1:4" ht="12.75">
      <c r="A594" s="154"/>
      <c r="B594" s="155"/>
      <c r="C594" s="154"/>
      <c r="D594" s="155"/>
    </row>
    <row r="595" spans="1:4" ht="12.75">
      <c r="A595" s="154"/>
      <c r="B595" s="155"/>
      <c r="C595" s="154"/>
      <c r="D595" s="155"/>
    </row>
    <row r="596" spans="1:4" ht="12.75">
      <c r="A596" s="154"/>
      <c r="B596" s="155"/>
      <c r="C596" s="154"/>
      <c r="D596" s="155"/>
    </row>
    <row r="597" spans="1:4" ht="12.75">
      <c r="A597" s="154"/>
      <c r="B597" s="155"/>
      <c r="C597" s="154"/>
      <c r="D597" s="155"/>
    </row>
    <row r="598" spans="1:4" ht="12.75">
      <c r="A598" s="154"/>
      <c r="B598" s="155"/>
      <c r="C598" s="154"/>
      <c r="D598" s="155"/>
    </row>
    <row r="599" spans="1:4" ht="12.75">
      <c r="A599" s="154"/>
      <c r="B599" s="155"/>
      <c r="C599" s="154"/>
      <c r="D599" s="155"/>
    </row>
    <row r="600" spans="1:4" ht="12.75">
      <c r="A600" s="154"/>
      <c r="B600" s="155"/>
      <c r="C600" s="154"/>
      <c r="D600" s="155"/>
    </row>
    <row r="601" spans="1:4" ht="12.75">
      <c r="A601" s="154"/>
      <c r="B601" s="155"/>
      <c r="C601" s="154"/>
      <c r="D601" s="155"/>
    </row>
    <row r="602" spans="1:4" ht="12.75">
      <c r="A602" s="154"/>
      <c r="B602" s="155"/>
      <c r="C602" s="154"/>
      <c r="D602" s="155"/>
    </row>
    <row r="603" spans="1:4" ht="12.75">
      <c r="A603" s="154"/>
      <c r="B603" s="155"/>
      <c r="C603" s="154"/>
      <c r="D603" s="155"/>
    </row>
    <row r="604" spans="1:4" ht="12.75">
      <c r="A604" s="154"/>
      <c r="B604" s="155"/>
      <c r="C604" s="154"/>
      <c r="D604" s="155"/>
    </row>
    <row r="605" spans="1:4" ht="12.75">
      <c r="A605" s="154"/>
      <c r="B605" s="155"/>
      <c r="C605" s="154"/>
      <c r="D605" s="155"/>
    </row>
    <row r="606" spans="1:4" ht="12.75">
      <c r="A606" s="154"/>
      <c r="B606" s="155"/>
      <c r="C606" s="154"/>
      <c r="D606" s="155"/>
    </row>
    <row r="607" spans="1:4" ht="12.75">
      <c r="A607" s="154"/>
      <c r="B607" s="155"/>
      <c r="C607" s="154"/>
      <c r="D607" s="155"/>
    </row>
    <row r="608" spans="1:4" ht="12.75">
      <c r="A608" s="154"/>
      <c r="B608" s="155"/>
      <c r="C608" s="154"/>
      <c r="D608" s="155"/>
    </row>
    <row r="609" spans="1:4" ht="12.75">
      <c r="A609" s="154"/>
      <c r="B609" s="155"/>
      <c r="C609" s="154"/>
      <c r="D609" s="155"/>
    </row>
    <row r="610" spans="1:4" ht="12.75">
      <c r="A610" s="154"/>
      <c r="B610" s="155"/>
      <c r="C610" s="154"/>
      <c r="D610" s="155"/>
    </row>
    <row r="611" spans="1:4" ht="12.75">
      <c r="A611" s="154"/>
      <c r="B611" s="155"/>
      <c r="C611" s="154"/>
      <c r="D611" s="155"/>
    </row>
    <row r="612" spans="1:4" ht="12.75">
      <c r="A612" s="154"/>
      <c r="B612" s="155"/>
      <c r="C612" s="154"/>
      <c r="D612" s="155"/>
    </row>
    <row r="613" spans="1:4" ht="12.75">
      <c r="A613" s="154"/>
      <c r="B613" s="155"/>
      <c r="C613" s="154"/>
      <c r="D613" s="155"/>
    </row>
    <row r="614" spans="1:4" ht="12.75">
      <c r="A614" s="154"/>
      <c r="B614" s="155"/>
      <c r="C614" s="154"/>
      <c r="D614" s="155"/>
    </row>
    <row r="615" spans="1:4" ht="12.75">
      <c r="A615" s="154"/>
      <c r="B615" s="155"/>
      <c r="C615" s="154"/>
      <c r="D615" s="155"/>
    </row>
    <row r="616" spans="1:4" ht="12.75">
      <c r="A616" s="154"/>
      <c r="B616" s="155"/>
      <c r="C616" s="154"/>
      <c r="D616" s="155"/>
    </row>
    <row r="617" spans="1:4" ht="12.75">
      <c r="A617" s="154"/>
      <c r="B617" s="155"/>
      <c r="C617" s="154"/>
      <c r="D617" s="155"/>
    </row>
    <row r="618" spans="1:4" ht="12.75">
      <c r="A618" s="154"/>
      <c r="B618" s="155"/>
      <c r="C618" s="154"/>
      <c r="D618" s="155"/>
    </row>
    <row r="619" spans="1:4" ht="12.75">
      <c r="A619" s="154"/>
      <c r="B619" s="155"/>
      <c r="C619" s="154"/>
      <c r="D619" s="155"/>
    </row>
    <row r="620" spans="1:4" ht="12.75">
      <c r="A620" s="154"/>
      <c r="B620" s="155"/>
      <c r="C620" s="154"/>
      <c r="D620" s="155"/>
    </row>
    <row r="621" spans="1:4" ht="12.75">
      <c r="A621" s="154"/>
      <c r="B621" s="155"/>
      <c r="C621" s="154"/>
      <c r="D621" s="155"/>
    </row>
    <row r="622" spans="1:4" ht="12.75">
      <c r="A622" s="154"/>
      <c r="B622" s="155"/>
      <c r="C622" s="154"/>
      <c r="D622" s="155"/>
    </row>
    <row r="623" spans="1:4" ht="12.75">
      <c r="A623" s="154"/>
      <c r="B623" s="155"/>
      <c r="C623" s="154"/>
      <c r="D623" s="155"/>
    </row>
    <row r="624" spans="1:4" ht="12.75">
      <c r="A624" s="154"/>
      <c r="B624" s="155"/>
      <c r="C624" s="154"/>
      <c r="D624" s="155"/>
    </row>
    <row r="625" spans="1:4" ht="12.75">
      <c r="A625" s="154"/>
      <c r="B625" s="155"/>
      <c r="C625" s="154"/>
      <c r="D625" s="155"/>
    </row>
    <row r="626" spans="1:4" ht="12.75">
      <c r="A626" s="154"/>
      <c r="B626" s="155"/>
      <c r="C626" s="154"/>
      <c r="D626" s="155"/>
    </row>
    <row r="627" spans="1:4" ht="12.75">
      <c r="A627" s="154"/>
      <c r="B627" s="155"/>
      <c r="C627" s="154"/>
      <c r="D627" s="155"/>
    </row>
    <row r="628" spans="1:4" ht="12.75">
      <c r="A628" s="154"/>
      <c r="B628" s="155"/>
      <c r="C628" s="154"/>
      <c r="D628" s="155"/>
    </row>
    <row r="629" spans="1:4" ht="12.75">
      <c r="A629" s="154"/>
      <c r="B629" s="155"/>
      <c r="C629" s="154"/>
      <c r="D629" s="155"/>
    </row>
    <row r="630" spans="1:4" ht="12.75">
      <c r="A630" s="154"/>
      <c r="B630" s="155"/>
      <c r="C630" s="154"/>
      <c r="D630" s="155"/>
    </row>
    <row r="631" spans="1:4" ht="12.75">
      <c r="A631" s="154"/>
      <c r="B631" s="155"/>
      <c r="C631" s="154"/>
      <c r="D631" s="155"/>
    </row>
    <row r="632" spans="1:4" ht="12.75">
      <c r="A632" s="154"/>
      <c r="B632" s="155"/>
      <c r="C632" s="154"/>
      <c r="D632" s="155"/>
    </row>
    <row r="633" spans="1:4" ht="12.75">
      <c r="A633" s="154"/>
      <c r="B633" s="155"/>
      <c r="C633" s="154"/>
      <c r="D633" s="155"/>
    </row>
    <row r="634" spans="1:4" ht="12.75">
      <c r="A634" s="154"/>
      <c r="B634" s="155"/>
      <c r="C634" s="154"/>
      <c r="D634" s="155"/>
    </row>
    <row r="635" spans="1:4" ht="12.75">
      <c r="A635" s="154"/>
      <c r="B635" s="155"/>
      <c r="C635" s="154"/>
      <c r="D635" s="155"/>
    </row>
    <row r="636" spans="1:4" ht="12.75">
      <c r="A636" s="154"/>
      <c r="B636" s="155"/>
      <c r="C636" s="154"/>
      <c r="D636" s="155"/>
    </row>
    <row r="637" spans="1:4" ht="12.75">
      <c r="A637" s="154"/>
      <c r="B637" s="155"/>
      <c r="C637" s="154"/>
      <c r="D637" s="155"/>
    </row>
    <row r="638" spans="1:4" ht="12.75">
      <c r="A638" s="154"/>
      <c r="B638" s="155"/>
      <c r="C638" s="154"/>
      <c r="D638" s="155"/>
    </row>
    <row r="639" spans="1:4" ht="12.75">
      <c r="A639" s="154"/>
      <c r="B639" s="155"/>
      <c r="C639" s="154"/>
      <c r="D639" s="155"/>
    </row>
    <row r="640" spans="1:4" ht="12.75">
      <c r="A640" s="154"/>
      <c r="B640" s="155"/>
      <c r="C640" s="154"/>
      <c r="D640" s="155"/>
    </row>
    <row r="641" spans="1:4" ht="12.75">
      <c r="A641" s="154"/>
      <c r="B641" s="155"/>
      <c r="C641" s="154"/>
      <c r="D641" s="155"/>
    </row>
    <row r="642" spans="1:4" ht="12.75">
      <c r="A642" s="154"/>
      <c r="B642" s="155"/>
      <c r="C642" s="154"/>
      <c r="D642" s="155"/>
    </row>
    <row r="643" spans="1:4" ht="12.75">
      <c r="A643" s="154"/>
      <c r="B643" s="155"/>
      <c r="C643" s="154"/>
      <c r="D643" s="155"/>
    </row>
    <row r="644" spans="1:4" ht="12.75">
      <c r="A644" s="154"/>
      <c r="B644" s="155"/>
      <c r="C644" s="154"/>
      <c r="D644" s="155"/>
    </row>
    <row r="645" spans="1:4" ht="12.75">
      <c r="A645" s="154"/>
      <c r="B645" s="155"/>
      <c r="C645" s="154"/>
      <c r="D645" s="155"/>
    </row>
    <row r="646" spans="1:4" ht="12.75">
      <c r="A646" s="154"/>
      <c r="B646" s="155"/>
      <c r="C646" s="154"/>
      <c r="D646" s="155"/>
    </row>
    <row r="647" spans="1:4" ht="12.75">
      <c r="A647" s="154"/>
      <c r="B647" s="155"/>
      <c r="C647" s="154"/>
      <c r="D647" s="155"/>
    </row>
    <row r="648" spans="1:4" ht="12.75">
      <c r="A648" s="154"/>
      <c r="B648" s="155"/>
      <c r="C648" s="154"/>
      <c r="D648" s="155"/>
    </row>
    <row r="649" spans="1:4" ht="12.75">
      <c r="A649" s="154"/>
      <c r="B649" s="155"/>
      <c r="C649" s="154"/>
      <c r="D649" s="155"/>
    </row>
    <row r="650" spans="1:4" ht="12.75">
      <c r="A650" s="154"/>
      <c r="B650" s="155"/>
      <c r="C650" s="154"/>
      <c r="D650" s="155"/>
    </row>
    <row r="651" spans="1:4" ht="12.75">
      <c r="A651" s="154"/>
      <c r="B651" s="155"/>
      <c r="C651" s="154"/>
      <c r="D651" s="155"/>
    </row>
    <row r="652" spans="1:4" ht="12.75">
      <c r="A652" s="154"/>
      <c r="B652" s="155"/>
      <c r="C652" s="154"/>
      <c r="D652" s="155"/>
    </row>
    <row r="653" spans="1:4" ht="12.75">
      <c r="A653" s="154"/>
      <c r="B653" s="155"/>
      <c r="C653" s="154"/>
      <c r="D653" s="155"/>
    </row>
    <row r="654" spans="1:4" ht="12.75">
      <c r="A654" s="154"/>
      <c r="B654" s="155"/>
      <c r="C654" s="154"/>
      <c r="D654" s="155"/>
    </row>
    <row r="655" spans="1:4" ht="12.75">
      <c r="A655" s="154"/>
      <c r="B655" s="155"/>
      <c r="C655" s="154"/>
      <c r="D655" s="155"/>
    </row>
    <row r="656" spans="1:4" ht="12.75">
      <c r="A656" s="154"/>
      <c r="B656" s="155"/>
      <c r="C656" s="154"/>
      <c r="D656" s="155"/>
    </row>
    <row r="657" spans="1:4" ht="12.75">
      <c r="A657" s="154"/>
      <c r="B657" s="155"/>
      <c r="C657" s="154"/>
      <c r="D657" s="155"/>
    </row>
    <row r="658" spans="1:4" ht="12.75">
      <c r="A658" s="154"/>
      <c r="B658" s="155"/>
      <c r="C658" s="154"/>
      <c r="D658" s="155"/>
    </row>
    <row r="659" spans="1:4" ht="12.75">
      <c r="A659" s="154"/>
      <c r="B659" s="155"/>
      <c r="C659" s="154"/>
      <c r="D659" s="155"/>
    </row>
    <row r="660" spans="1:4" ht="12.75">
      <c r="A660" s="154"/>
      <c r="B660" s="155"/>
      <c r="C660" s="154"/>
      <c r="D660" s="155"/>
    </row>
    <row r="661" spans="1:4" ht="12.75">
      <c r="A661" s="154"/>
      <c r="B661" s="155"/>
      <c r="C661" s="154"/>
      <c r="D661" s="155"/>
    </row>
    <row r="662" spans="1:4" ht="12.75">
      <c r="A662" s="154"/>
      <c r="B662" s="155"/>
      <c r="C662" s="154"/>
      <c r="D662" s="155"/>
    </row>
    <row r="663" spans="1:4" ht="12.75">
      <c r="A663" s="154"/>
      <c r="B663" s="155"/>
      <c r="C663" s="154"/>
      <c r="D663" s="155"/>
    </row>
    <row r="664" spans="1:4" ht="12.75">
      <c r="A664" s="154"/>
      <c r="B664" s="155"/>
      <c r="C664" s="154"/>
      <c r="D664" s="155"/>
    </row>
    <row r="665" spans="1:4" ht="12.75">
      <c r="A665" s="154"/>
      <c r="B665" s="155"/>
      <c r="C665" s="154"/>
      <c r="D665" s="155"/>
    </row>
    <row r="666" spans="1:4" ht="12.75">
      <c r="A666" s="154"/>
      <c r="B666" s="155"/>
      <c r="C666" s="154"/>
      <c r="D666" s="155"/>
    </row>
    <row r="667" spans="1:4" ht="12.75">
      <c r="A667" s="154"/>
      <c r="B667" s="155"/>
      <c r="C667" s="154"/>
      <c r="D667" s="155"/>
    </row>
    <row r="668" spans="1:4" ht="12.75">
      <c r="A668" s="154"/>
      <c r="B668" s="155"/>
      <c r="C668" s="154"/>
      <c r="D668" s="155"/>
    </row>
    <row r="669" spans="1:4" ht="12.75">
      <c r="A669" s="154"/>
      <c r="B669" s="155"/>
      <c r="C669" s="154"/>
      <c r="D669" s="155"/>
    </row>
    <row r="670" spans="1:4" ht="12.75">
      <c r="A670" s="154"/>
      <c r="B670" s="155"/>
      <c r="C670" s="154"/>
      <c r="D670" s="155"/>
    </row>
    <row r="671" spans="1:4" ht="12.75">
      <c r="A671" s="154"/>
      <c r="B671" s="155"/>
      <c r="C671" s="154"/>
      <c r="D671" s="155"/>
    </row>
    <row r="672" spans="1:4" ht="12.75">
      <c r="A672" s="154"/>
      <c r="B672" s="155"/>
      <c r="C672" s="154"/>
      <c r="D672" s="155"/>
    </row>
    <row r="673" spans="1:4" ht="12.75">
      <c r="A673" s="154"/>
      <c r="B673" s="155"/>
      <c r="C673" s="154"/>
      <c r="D673" s="155"/>
    </row>
    <row r="674" spans="1:4" ht="12.75">
      <c r="A674" s="154"/>
      <c r="B674" s="155"/>
      <c r="C674" s="154"/>
      <c r="D674" s="155"/>
    </row>
    <row r="675" spans="1:4" ht="12.75">
      <c r="A675" s="154"/>
      <c r="B675" s="155"/>
      <c r="C675" s="154"/>
      <c r="D675" s="155"/>
    </row>
    <row r="676" spans="1:4" ht="12.75">
      <c r="A676" s="154"/>
      <c r="B676" s="155"/>
      <c r="C676" s="154"/>
      <c r="D676" s="155"/>
    </row>
    <row r="677" spans="1:4" ht="12.75">
      <c r="A677" s="154"/>
      <c r="B677" s="155"/>
      <c r="C677" s="154"/>
      <c r="D677" s="155"/>
    </row>
    <row r="678" spans="1:4" ht="12.75">
      <c r="A678" s="154"/>
      <c r="B678" s="155"/>
      <c r="C678" s="154"/>
      <c r="D678" s="155"/>
    </row>
    <row r="679" spans="1:4" ht="12.75">
      <c r="A679" s="154"/>
      <c r="B679" s="155"/>
      <c r="C679" s="154"/>
      <c r="D679" s="155"/>
    </row>
    <row r="680" spans="1:4" ht="12.75">
      <c r="A680" s="154"/>
      <c r="B680" s="155"/>
      <c r="C680" s="154"/>
      <c r="D680" s="155"/>
    </row>
    <row r="681" spans="1:4" ht="12.75">
      <c r="A681" s="154"/>
      <c r="B681" s="155"/>
      <c r="C681" s="154"/>
      <c r="D681" s="155"/>
    </row>
    <row r="682" spans="1:4" ht="12.75">
      <c r="A682" s="154"/>
      <c r="B682" s="155"/>
      <c r="C682" s="154"/>
      <c r="D682" s="155"/>
    </row>
    <row r="683" spans="1:4" ht="12.75">
      <c r="A683" s="154"/>
      <c r="B683" s="155"/>
      <c r="C683" s="154"/>
      <c r="D683" s="155"/>
    </row>
    <row r="684" spans="1:4" ht="12.75">
      <c r="A684" s="154"/>
      <c r="B684" s="155"/>
      <c r="C684" s="154"/>
      <c r="D684" s="155"/>
    </row>
    <row r="685" spans="1:4" ht="12.75">
      <c r="A685" s="154"/>
      <c r="B685" s="155"/>
      <c r="C685" s="154"/>
      <c r="D685" s="155"/>
    </row>
    <row r="686" spans="1:4" ht="12.75">
      <c r="A686" s="154"/>
      <c r="B686" s="155"/>
      <c r="C686" s="154"/>
      <c r="D686" s="155"/>
    </row>
    <row r="687" spans="1:4" ht="12.75">
      <c r="A687" s="154"/>
      <c r="B687" s="155"/>
      <c r="C687" s="154"/>
      <c r="D687" s="155"/>
    </row>
    <row r="688" spans="1:4" ht="12.75">
      <c r="A688" s="154"/>
      <c r="B688" s="155"/>
      <c r="C688" s="154"/>
      <c r="D688" s="155"/>
    </row>
    <row r="689" spans="1:4" ht="12.75">
      <c r="A689" s="154"/>
      <c r="B689" s="155"/>
      <c r="C689" s="154"/>
      <c r="D689" s="155"/>
    </row>
    <row r="690" spans="1:4" ht="12.75">
      <c r="A690" s="154"/>
      <c r="B690" s="155"/>
      <c r="C690" s="154"/>
      <c r="D690" s="155"/>
    </row>
    <row r="691" spans="1:4" ht="12.75">
      <c r="A691" s="154"/>
      <c r="B691" s="155"/>
      <c r="C691" s="154"/>
      <c r="D691" s="155"/>
    </row>
    <row r="692" spans="1:4" ht="12.75">
      <c r="A692" s="154"/>
      <c r="B692" s="155"/>
      <c r="C692" s="154"/>
      <c r="D692" s="155"/>
    </row>
    <row r="693" spans="1:4" ht="12.75">
      <c r="A693" s="154"/>
      <c r="B693" s="155"/>
      <c r="C693" s="154"/>
      <c r="D693" s="155"/>
    </row>
    <row r="694" spans="1:4" ht="12.75">
      <c r="A694" s="154"/>
      <c r="B694" s="155"/>
      <c r="C694" s="154"/>
      <c r="D694" s="155"/>
    </row>
    <row r="695" spans="1:4" ht="12.75">
      <c r="A695" s="154"/>
      <c r="B695" s="155"/>
      <c r="C695" s="154"/>
      <c r="D695" s="155"/>
    </row>
    <row r="696" spans="1:4" ht="12.75">
      <c r="A696" s="154"/>
      <c r="B696" s="155"/>
      <c r="C696" s="154"/>
      <c r="D696" s="155"/>
    </row>
    <row r="697" spans="1:4" ht="12.75">
      <c r="A697" s="154"/>
      <c r="B697" s="155"/>
      <c r="C697" s="154"/>
      <c r="D697" s="155"/>
    </row>
    <row r="698" spans="1:4" ht="12.75">
      <c r="A698" s="154"/>
      <c r="B698" s="155"/>
      <c r="C698" s="154"/>
      <c r="D698" s="155"/>
    </row>
    <row r="699" spans="1:4" ht="12.75">
      <c r="A699" s="154"/>
      <c r="B699" s="155"/>
      <c r="C699" s="154"/>
      <c r="D699" s="155"/>
    </row>
    <row r="700" spans="1:4" ht="12.75">
      <c r="A700" s="154"/>
      <c r="B700" s="155"/>
      <c r="C700" s="154"/>
      <c r="D700" s="155"/>
    </row>
    <row r="701" spans="1:4" ht="12.75">
      <c r="A701" s="154"/>
      <c r="B701" s="155"/>
      <c r="C701" s="154"/>
      <c r="D701" s="155"/>
    </row>
    <row r="702" spans="1:4" ht="12.75">
      <c r="A702" s="154"/>
      <c r="B702" s="155"/>
      <c r="C702" s="154"/>
      <c r="D702" s="155"/>
    </row>
    <row r="703" spans="1:4" ht="12.75">
      <c r="A703" s="154"/>
      <c r="B703" s="155"/>
      <c r="C703" s="154"/>
      <c r="D703" s="155"/>
    </row>
    <row r="704" spans="1:4" ht="12.75">
      <c r="A704" s="154"/>
      <c r="B704" s="155"/>
      <c r="C704" s="154"/>
      <c r="D704" s="155"/>
    </row>
    <row r="705" spans="1:4" ht="12.75">
      <c r="A705" s="154"/>
      <c r="B705" s="155"/>
      <c r="C705" s="154"/>
      <c r="D705" s="155"/>
    </row>
    <row r="706" spans="1:4" ht="12.75">
      <c r="A706" s="154"/>
      <c r="B706" s="155"/>
      <c r="C706" s="154"/>
      <c r="D706" s="155"/>
    </row>
    <row r="707" spans="1:4" ht="12.75">
      <c r="A707" s="154"/>
      <c r="B707" s="155"/>
      <c r="C707" s="154"/>
      <c r="D707" s="155"/>
    </row>
    <row r="708" spans="1:4" ht="12.75">
      <c r="A708" s="154"/>
      <c r="B708" s="155"/>
      <c r="C708" s="154"/>
      <c r="D708" s="155"/>
    </row>
    <row r="709" spans="1:4" ht="12.75">
      <c r="A709" s="154"/>
      <c r="B709" s="155"/>
      <c r="C709" s="154"/>
      <c r="D709" s="155"/>
    </row>
    <row r="710" spans="1:4" ht="12.75">
      <c r="A710" s="154"/>
      <c r="B710" s="155"/>
      <c r="C710" s="154"/>
      <c r="D710" s="155"/>
    </row>
    <row r="711" spans="1:4" ht="12.75">
      <c r="A711" s="154"/>
      <c r="B711" s="155"/>
      <c r="C711" s="154"/>
      <c r="D711" s="155"/>
    </row>
    <row r="712" spans="1:4" ht="12.75">
      <c r="A712" s="154"/>
      <c r="B712" s="155"/>
      <c r="C712" s="154"/>
      <c r="D712" s="155"/>
    </row>
    <row r="713" spans="1:4" ht="12.75">
      <c r="A713" s="154"/>
      <c r="B713" s="155"/>
      <c r="C713" s="154"/>
      <c r="D713" s="155"/>
    </row>
    <row r="714" spans="1:4" ht="12.75">
      <c r="A714" s="154"/>
      <c r="B714" s="155"/>
      <c r="C714" s="154"/>
      <c r="D714" s="155"/>
    </row>
    <row r="715" spans="1:4" ht="12.75">
      <c r="A715" s="154"/>
      <c r="B715" s="155"/>
      <c r="C715" s="154"/>
      <c r="D715" s="155"/>
    </row>
    <row r="716" spans="1:4" ht="12.75">
      <c r="A716" s="154"/>
      <c r="B716" s="155"/>
      <c r="C716" s="154"/>
      <c r="D716" s="155"/>
    </row>
    <row r="717" spans="1:4" ht="12.75">
      <c r="A717" s="154"/>
      <c r="B717" s="155"/>
      <c r="C717" s="154"/>
      <c r="D717" s="155"/>
    </row>
    <row r="718" spans="1:4" ht="12.75">
      <c r="A718" s="154"/>
      <c r="B718" s="155"/>
      <c r="C718" s="154"/>
      <c r="D718" s="155"/>
    </row>
    <row r="719" spans="1:4" ht="12.75">
      <c r="A719" s="154"/>
      <c r="B719" s="155"/>
      <c r="C719" s="154"/>
      <c r="D719" s="155"/>
    </row>
    <row r="720" spans="1:4" ht="12.75">
      <c r="A720" s="154"/>
      <c r="B720" s="155"/>
      <c r="C720" s="154"/>
      <c r="D720" s="155"/>
    </row>
    <row r="721" spans="1:4" ht="12.75">
      <c r="A721" s="154"/>
      <c r="B721" s="155"/>
      <c r="C721" s="154"/>
      <c r="D721" s="155"/>
    </row>
    <row r="722" spans="1:4" ht="12.75">
      <c r="A722" s="154"/>
      <c r="B722" s="155"/>
      <c r="C722" s="154"/>
      <c r="D722" s="155"/>
    </row>
    <row r="723" spans="1:4" ht="12.75">
      <c r="A723" s="154"/>
      <c r="B723" s="155"/>
      <c r="C723" s="154"/>
      <c r="D723" s="155"/>
    </row>
    <row r="724" spans="1:4" ht="12.75">
      <c r="A724" s="154"/>
      <c r="B724" s="155"/>
      <c r="C724" s="154"/>
      <c r="D724" s="155"/>
    </row>
    <row r="725" spans="1:4" ht="12.75">
      <c r="A725" s="154"/>
      <c r="B725" s="155"/>
      <c r="C725" s="154"/>
      <c r="D725" s="155"/>
    </row>
    <row r="726" spans="1:4" ht="12.75">
      <c r="A726" s="154"/>
      <c r="B726" s="155"/>
      <c r="C726" s="154"/>
      <c r="D726" s="155"/>
    </row>
    <row r="727" spans="1:4" ht="12.75">
      <c r="A727" s="154"/>
      <c r="B727" s="155"/>
      <c r="C727" s="154"/>
      <c r="D727" s="155"/>
    </row>
    <row r="728" spans="1:4" ht="12.75">
      <c r="A728" s="154"/>
      <c r="B728" s="155"/>
      <c r="C728" s="154"/>
      <c r="D728" s="155"/>
    </row>
    <row r="729" spans="1:4" ht="12.75">
      <c r="A729" s="154"/>
      <c r="B729" s="155"/>
      <c r="C729" s="154"/>
      <c r="D729" s="155"/>
    </row>
    <row r="730" spans="1:4" ht="12.75">
      <c r="A730" s="154"/>
      <c r="B730" s="155"/>
      <c r="C730" s="154"/>
      <c r="D730" s="155"/>
    </row>
    <row r="731" spans="1:4" ht="12.75">
      <c r="A731" s="154"/>
      <c r="B731" s="155"/>
      <c r="C731" s="154"/>
      <c r="D731" s="155"/>
    </row>
    <row r="732" spans="1:4" ht="12.75">
      <c r="A732" s="154"/>
      <c r="B732" s="155"/>
      <c r="C732" s="154"/>
      <c r="D732" s="155"/>
    </row>
    <row r="733" spans="1:4" ht="12.75">
      <c r="A733" s="154"/>
      <c r="B733" s="155"/>
      <c r="C733" s="154"/>
      <c r="D733" s="155"/>
    </row>
    <row r="734" spans="1:4" ht="12.75">
      <c r="A734" s="154"/>
      <c r="B734" s="155"/>
      <c r="C734" s="154"/>
      <c r="D734" s="155"/>
    </row>
    <row r="735" spans="1:4" ht="12.75">
      <c r="A735" s="154"/>
      <c r="B735" s="155"/>
      <c r="C735" s="154"/>
      <c r="D735" s="155"/>
    </row>
    <row r="736" spans="1:4" ht="12.75">
      <c r="A736" s="154"/>
      <c r="B736" s="155"/>
      <c r="C736" s="154"/>
      <c r="D736" s="155"/>
    </row>
    <row r="737" spans="1:4" ht="12.75">
      <c r="A737" s="154"/>
      <c r="B737" s="155"/>
      <c r="C737" s="154"/>
      <c r="D737" s="155"/>
    </row>
    <row r="738" spans="1:4" ht="12.75">
      <c r="A738" s="154"/>
      <c r="B738" s="155"/>
      <c r="C738" s="154"/>
      <c r="D738" s="155"/>
    </row>
    <row r="739" spans="1:4" ht="12.75">
      <c r="A739" s="154"/>
      <c r="B739" s="155"/>
      <c r="C739" s="154"/>
      <c r="D739" s="155"/>
    </row>
    <row r="740" spans="1:4" ht="12.75">
      <c r="A740" s="154"/>
      <c r="B740" s="155"/>
      <c r="C740" s="154"/>
      <c r="D740" s="155"/>
    </row>
    <row r="741" spans="1:4" ht="12.75">
      <c r="A741" s="154"/>
      <c r="B741" s="155"/>
      <c r="C741" s="154"/>
      <c r="D741" s="155"/>
    </row>
    <row r="742" spans="1:4" ht="12.75">
      <c r="A742" s="154"/>
      <c r="B742" s="155"/>
      <c r="C742" s="154"/>
      <c r="D742" s="155"/>
    </row>
    <row r="743" spans="1:4" ht="12.75">
      <c r="A743" s="154"/>
      <c r="B743" s="155"/>
      <c r="C743" s="154"/>
      <c r="D743" s="155"/>
    </row>
    <row r="744" spans="1:4" ht="12.75">
      <c r="A744" s="154"/>
      <c r="B744" s="155"/>
      <c r="C744" s="154"/>
      <c r="D744" s="155"/>
    </row>
    <row r="745" spans="1:4" ht="12.75">
      <c r="A745" s="154"/>
      <c r="B745" s="155"/>
      <c r="C745" s="154"/>
      <c r="D745" s="155"/>
    </row>
    <row r="746" spans="1:4" ht="12.75">
      <c r="A746" s="154"/>
      <c r="B746" s="155"/>
      <c r="C746" s="154"/>
      <c r="D746" s="155"/>
    </row>
    <row r="747" spans="1:4" ht="12.75">
      <c r="A747" s="154"/>
      <c r="B747" s="155"/>
      <c r="C747" s="154"/>
      <c r="D747" s="155"/>
    </row>
    <row r="748" spans="1:4" ht="12.75">
      <c r="A748" s="154"/>
      <c r="B748" s="155"/>
      <c r="C748" s="154"/>
      <c r="D748" s="155"/>
    </row>
    <row r="749" spans="1:4" ht="12.75">
      <c r="A749" s="154"/>
      <c r="B749" s="155"/>
      <c r="C749" s="154"/>
      <c r="D749" s="155"/>
    </row>
    <row r="750" spans="1:4" ht="12.75">
      <c r="A750" s="154"/>
      <c r="B750" s="155"/>
      <c r="C750" s="154"/>
      <c r="D750" s="155"/>
    </row>
    <row r="751" spans="1:4" ht="12.75">
      <c r="A751" s="154"/>
      <c r="B751" s="155"/>
      <c r="C751" s="154"/>
      <c r="D751" s="155"/>
    </row>
    <row r="752" spans="1:4" ht="12.75">
      <c r="A752" s="154"/>
      <c r="B752" s="155"/>
      <c r="C752" s="154"/>
      <c r="D752" s="155"/>
    </row>
    <row r="753" spans="1:4" ht="12.75">
      <c r="A753" s="154"/>
      <c r="B753" s="155"/>
      <c r="C753" s="154"/>
      <c r="D753" s="155"/>
    </row>
    <row r="754" spans="1:4" ht="12.75">
      <c r="A754" s="154"/>
      <c r="B754" s="155"/>
      <c r="C754" s="154"/>
      <c r="D754" s="155"/>
    </row>
    <row r="755" spans="1:4" ht="12.75">
      <c r="A755" s="154"/>
      <c r="B755" s="155"/>
      <c r="C755" s="154"/>
      <c r="D755" s="155"/>
    </row>
    <row r="756" spans="1:4" ht="12.75">
      <c r="A756" s="154"/>
      <c r="B756" s="155"/>
      <c r="C756" s="154"/>
      <c r="D756" s="155"/>
    </row>
    <row r="757" spans="1:4" ht="12.75">
      <c r="A757" s="154"/>
      <c r="B757" s="155"/>
      <c r="C757" s="154"/>
      <c r="D757" s="155"/>
    </row>
    <row r="758" spans="1:4" ht="12.75">
      <c r="A758" s="154"/>
      <c r="B758" s="155"/>
      <c r="C758" s="154"/>
      <c r="D758" s="155"/>
    </row>
    <row r="759" spans="1:4" ht="12.75">
      <c r="A759" s="154"/>
      <c r="B759" s="155"/>
      <c r="C759" s="154"/>
      <c r="D759" s="155"/>
    </row>
    <row r="760" spans="1:4" ht="12.75">
      <c r="A760" s="154"/>
      <c r="B760" s="155"/>
      <c r="C760" s="154"/>
      <c r="D760" s="155"/>
    </row>
    <row r="761" spans="1:4" ht="12.75">
      <c r="A761" s="154"/>
      <c r="B761" s="155"/>
      <c r="C761" s="154"/>
      <c r="D761" s="155"/>
    </row>
    <row r="762" spans="1:4" ht="12.75">
      <c r="A762" s="154"/>
      <c r="B762" s="155"/>
      <c r="C762" s="154"/>
      <c r="D762" s="155"/>
    </row>
    <row r="763" spans="1:4" ht="12.75">
      <c r="A763" s="154"/>
      <c r="B763" s="155"/>
      <c r="C763" s="154"/>
      <c r="D763" s="155"/>
    </row>
    <row r="764" spans="1:4" ht="12.75">
      <c r="A764" s="154"/>
      <c r="B764" s="155"/>
      <c r="C764" s="154"/>
      <c r="D764" s="155"/>
    </row>
    <row r="765" spans="1:4" ht="12.75">
      <c r="A765" s="154"/>
      <c r="B765" s="155"/>
      <c r="C765" s="154"/>
      <c r="D765" s="155"/>
    </row>
    <row r="766" spans="1:4" ht="12.75">
      <c r="A766" s="154"/>
      <c r="B766" s="155"/>
      <c r="C766" s="154"/>
      <c r="D766" s="155"/>
    </row>
    <row r="767" spans="1:4" ht="12.75">
      <c r="A767" s="154"/>
      <c r="B767" s="155"/>
      <c r="C767" s="154"/>
      <c r="D767" s="155"/>
    </row>
    <row r="768" spans="1:4" ht="12.75">
      <c r="A768" s="154"/>
      <c r="B768" s="155"/>
      <c r="C768" s="154"/>
      <c r="D768" s="155"/>
    </row>
    <row r="769" spans="1:4" ht="12.75">
      <c r="A769" s="154"/>
      <c r="B769" s="155"/>
      <c r="C769" s="154"/>
      <c r="D769" s="155"/>
    </row>
    <row r="770" spans="1:4" ht="12.75">
      <c r="A770" s="154"/>
      <c r="B770" s="155"/>
      <c r="C770" s="154"/>
      <c r="D770" s="155"/>
    </row>
    <row r="771" spans="1:4" ht="12.75">
      <c r="A771" s="154"/>
      <c r="B771" s="155"/>
      <c r="C771" s="154"/>
      <c r="D771" s="155"/>
    </row>
    <row r="772" spans="1:4" ht="12.75">
      <c r="A772" s="154"/>
      <c r="B772" s="155"/>
      <c r="C772" s="154"/>
      <c r="D772" s="155"/>
    </row>
    <row r="773" spans="1:4" ht="12.75">
      <c r="A773" s="154"/>
      <c r="B773" s="155"/>
      <c r="C773" s="154"/>
      <c r="D773" s="155"/>
    </row>
    <row r="774" spans="1:4" ht="12.75">
      <c r="A774" s="154"/>
      <c r="B774" s="155"/>
      <c r="C774" s="154"/>
      <c r="D774" s="155"/>
    </row>
    <row r="775" spans="1:4" ht="12.75">
      <c r="A775" s="154"/>
      <c r="B775" s="155"/>
      <c r="C775" s="154"/>
      <c r="D775" s="155"/>
    </row>
    <row r="776" spans="1:4" ht="12.75">
      <c r="A776" s="154"/>
      <c r="B776" s="155"/>
      <c r="C776" s="154"/>
      <c r="D776" s="155"/>
    </row>
    <row r="777" spans="1:4" ht="12.75">
      <c r="A777" s="154"/>
      <c r="B777" s="155"/>
      <c r="C777" s="154"/>
      <c r="D777" s="155"/>
    </row>
    <row r="778" spans="1:4" ht="12.75">
      <c r="A778" s="154"/>
      <c r="B778" s="155"/>
      <c r="C778" s="154"/>
      <c r="D778" s="155"/>
    </row>
    <row r="779" spans="1:4" ht="12.75">
      <c r="A779" s="154"/>
      <c r="B779" s="155"/>
      <c r="C779" s="154"/>
      <c r="D779" s="155"/>
    </row>
    <row r="780" spans="1:4" ht="12.75">
      <c r="A780" s="154"/>
      <c r="B780" s="155"/>
      <c r="C780" s="154"/>
      <c r="D780" s="155"/>
    </row>
    <row r="781" spans="1:4" ht="12.75">
      <c r="A781" s="154"/>
      <c r="B781" s="155"/>
      <c r="C781" s="154"/>
      <c r="D781" s="155"/>
    </row>
    <row r="782" spans="1:4" ht="12.75">
      <c r="A782" s="154"/>
      <c r="B782" s="155"/>
      <c r="C782" s="154"/>
      <c r="D782" s="155"/>
    </row>
    <row r="783" spans="1:4" ht="12.75">
      <c r="A783" s="154"/>
      <c r="B783" s="155"/>
      <c r="C783" s="154"/>
      <c r="D783" s="155"/>
    </row>
    <row r="784" spans="1:4" ht="12.75">
      <c r="A784" s="154"/>
      <c r="B784" s="155"/>
      <c r="C784" s="154"/>
      <c r="D784" s="155"/>
    </row>
    <row r="785" spans="1:4" ht="12.75">
      <c r="A785" s="154"/>
      <c r="B785" s="155"/>
      <c r="C785" s="154"/>
      <c r="D785" s="155"/>
    </row>
    <row r="786" spans="1:4" ht="12.75">
      <c r="A786" s="154"/>
      <c r="B786" s="155"/>
      <c r="C786" s="154"/>
      <c r="D786" s="155"/>
    </row>
    <row r="787" spans="1:4" ht="12.75">
      <c r="A787" s="154"/>
      <c r="B787" s="155"/>
      <c r="C787" s="154"/>
      <c r="D787" s="155"/>
    </row>
    <row r="788" spans="1:4" ht="12.75">
      <c r="A788" s="154"/>
      <c r="B788" s="155"/>
      <c r="C788" s="154"/>
      <c r="D788" s="155"/>
    </row>
    <row r="789" spans="1:4" ht="12.75">
      <c r="A789" s="154"/>
      <c r="B789" s="155"/>
      <c r="C789" s="154"/>
      <c r="D789" s="155"/>
    </row>
    <row r="790" spans="1:4" ht="12.75">
      <c r="A790" s="154"/>
      <c r="B790" s="155"/>
      <c r="C790" s="154"/>
      <c r="D790" s="155"/>
    </row>
    <row r="791" spans="1:4" ht="12.75">
      <c r="A791" s="154"/>
      <c r="B791" s="155"/>
      <c r="C791" s="154"/>
      <c r="D791" s="155"/>
    </row>
    <row r="792" spans="1:4" ht="12.75">
      <c r="A792" s="154"/>
      <c r="B792" s="155"/>
      <c r="C792" s="154"/>
      <c r="D792" s="155"/>
    </row>
    <row r="793" spans="1:4" ht="12.75">
      <c r="A793" s="154"/>
      <c r="B793" s="155"/>
      <c r="C793" s="154"/>
      <c r="D793" s="155"/>
    </row>
    <row r="794" spans="1:4" ht="12.75">
      <c r="A794" s="154"/>
      <c r="B794" s="155"/>
      <c r="C794" s="154"/>
      <c r="D794" s="155"/>
    </row>
    <row r="795" spans="1:4" ht="12.75">
      <c r="A795" s="154"/>
      <c r="B795" s="155"/>
      <c r="C795" s="154"/>
      <c r="D795" s="155"/>
    </row>
    <row r="796" spans="1:4" ht="12.75">
      <c r="A796" s="154"/>
      <c r="B796" s="155"/>
      <c r="C796" s="154"/>
      <c r="D796" s="155"/>
    </row>
    <row r="797" spans="1:4" ht="12.75">
      <c r="A797" s="154"/>
      <c r="B797" s="155"/>
      <c r="C797" s="154"/>
      <c r="D797" s="155"/>
    </row>
    <row r="798" spans="1:4" ht="12.75">
      <c r="A798" s="154"/>
      <c r="B798" s="155"/>
      <c r="C798" s="154"/>
      <c r="D798" s="155"/>
    </row>
    <row r="799" spans="1:4" ht="12.75">
      <c r="A799" s="154"/>
      <c r="B799" s="155"/>
      <c r="C799" s="154"/>
      <c r="D799" s="155"/>
    </row>
    <row r="800" spans="1:4" ht="12.75">
      <c r="A800" s="154"/>
      <c r="B800" s="155"/>
      <c r="C800" s="154"/>
      <c r="D800" s="155"/>
    </row>
    <row r="801" spans="1:4" ht="12.75">
      <c r="A801" s="154"/>
      <c r="B801" s="155"/>
      <c r="C801" s="154"/>
      <c r="D801" s="155"/>
    </row>
    <row r="802" spans="1:4" ht="12.75">
      <c r="A802" s="154"/>
      <c r="B802" s="155"/>
      <c r="C802" s="154"/>
      <c r="D802" s="155"/>
    </row>
    <row r="803" spans="1:4" ht="12.75">
      <c r="A803" s="154"/>
      <c r="B803" s="155"/>
      <c r="C803" s="154"/>
      <c r="D803" s="155"/>
    </row>
    <row r="804" spans="1:4" ht="12.75">
      <c r="A804" s="154"/>
      <c r="B804" s="155"/>
      <c r="C804" s="154"/>
      <c r="D804" s="155"/>
    </row>
    <row r="805" spans="1:4" ht="12.75">
      <c r="A805" s="154"/>
      <c r="B805" s="155"/>
      <c r="C805" s="154"/>
      <c r="D805" s="155"/>
    </row>
    <row r="806" spans="1:4" ht="12.75">
      <c r="A806" s="154"/>
      <c r="B806" s="155"/>
      <c r="C806" s="154"/>
      <c r="D806" s="155"/>
    </row>
    <row r="807" spans="1:4" ht="12.75">
      <c r="A807" s="154"/>
      <c r="B807" s="155"/>
      <c r="C807" s="154"/>
      <c r="D807" s="155"/>
    </row>
    <row r="808" spans="1:4" ht="12.75">
      <c r="A808" s="154"/>
      <c r="B808" s="155"/>
      <c r="C808" s="154"/>
      <c r="D808" s="155"/>
    </row>
    <row r="809" spans="1:4" ht="12.75">
      <c r="A809" s="154"/>
      <c r="B809" s="155"/>
      <c r="C809" s="154"/>
      <c r="D809" s="155"/>
    </row>
    <row r="810" spans="1:4" ht="12.75">
      <c r="A810" s="154"/>
      <c r="B810" s="155"/>
      <c r="C810" s="154"/>
      <c r="D810" s="155"/>
    </row>
    <row r="811" spans="1:4" ht="12.75">
      <c r="A811" s="154"/>
      <c r="B811" s="155"/>
      <c r="C811" s="154"/>
      <c r="D811" s="155"/>
    </row>
    <row r="812" spans="1:4" ht="12.75">
      <c r="A812" s="154"/>
      <c r="B812" s="155"/>
      <c r="C812" s="154"/>
      <c r="D812" s="155"/>
    </row>
    <row r="813" spans="1:4" ht="12.75">
      <c r="A813" s="154"/>
      <c r="B813" s="155"/>
      <c r="C813" s="154"/>
      <c r="D813" s="155"/>
    </row>
    <row r="814" spans="1:4" ht="12.75">
      <c r="A814" s="154"/>
      <c r="B814" s="155"/>
      <c r="C814" s="154"/>
      <c r="D814" s="155"/>
    </row>
    <row r="815" spans="1:4" ht="12.75">
      <c r="A815" s="154"/>
      <c r="B815" s="155"/>
      <c r="C815" s="154"/>
      <c r="D815" s="155"/>
    </row>
    <row r="816" spans="1:4" ht="12.75">
      <c r="A816" s="154"/>
      <c r="B816" s="155"/>
      <c r="C816" s="154"/>
      <c r="D816" s="155"/>
    </row>
    <row r="817" spans="1:4" ht="12.75">
      <c r="A817" s="154"/>
      <c r="B817" s="155"/>
      <c r="C817" s="154"/>
      <c r="D817" s="155"/>
    </row>
    <row r="818" spans="1:4" ht="12.75">
      <c r="A818" s="154"/>
      <c r="B818" s="155"/>
      <c r="C818" s="154"/>
      <c r="D818" s="155"/>
    </row>
    <row r="819" spans="1:4" ht="12.75">
      <c r="A819" s="154"/>
      <c r="B819" s="155"/>
      <c r="C819" s="154"/>
      <c r="D819" s="155"/>
    </row>
    <row r="820" spans="1:4" ht="12.75">
      <c r="A820" s="154"/>
      <c r="B820" s="155"/>
      <c r="C820" s="154"/>
      <c r="D820" s="155"/>
    </row>
    <row r="821" spans="1:4" ht="12.75">
      <c r="A821" s="154"/>
      <c r="B821" s="155"/>
      <c r="C821" s="154"/>
      <c r="D821" s="155"/>
    </row>
    <row r="822" spans="1:4" ht="12.75">
      <c r="A822" s="154"/>
      <c r="B822" s="155"/>
      <c r="C822" s="154"/>
      <c r="D822" s="155"/>
    </row>
    <row r="823" spans="1:4" ht="12.75">
      <c r="A823" s="154"/>
      <c r="B823" s="155"/>
      <c r="C823" s="154"/>
      <c r="D823" s="155"/>
    </row>
    <row r="824" spans="1:4" ht="12.75">
      <c r="A824" s="154"/>
      <c r="B824" s="155"/>
      <c r="C824" s="154"/>
      <c r="D824" s="155"/>
    </row>
    <row r="825" spans="1:4" ht="12.75">
      <c r="A825" s="154"/>
      <c r="B825" s="155"/>
      <c r="C825" s="154"/>
      <c r="D825" s="155"/>
    </row>
    <row r="826" spans="1:4" ht="12.75">
      <c r="A826" s="154"/>
      <c r="B826" s="155"/>
      <c r="C826" s="154"/>
      <c r="D826" s="155"/>
    </row>
    <row r="827" spans="1:4" ht="12.75">
      <c r="A827" s="154"/>
      <c r="B827" s="155"/>
      <c r="C827" s="154"/>
      <c r="D827" s="155"/>
    </row>
    <row r="828" spans="1:4" ht="12.75">
      <c r="A828" s="154"/>
      <c r="B828" s="155"/>
      <c r="C828" s="154"/>
      <c r="D828" s="155"/>
    </row>
    <row r="829" spans="1:4" ht="12.75">
      <c r="A829" s="154"/>
      <c r="B829" s="155"/>
      <c r="C829" s="154"/>
      <c r="D829" s="155"/>
    </row>
    <row r="830" spans="1:4" ht="12.75">
      <c r="A830" s="154"/>
      <c r="B830" s="155"/>
      <c r="C830" s="154"/>
      <c r="D830" s="155"/>
    </row>
    <row r="831" spans="1:4" ht="12.75">
      <c r="A831" s="154"/>
      <c r="B831" s="155"/>
      <c r="C831" s="154"/>
      <c r="D831" s="155"/>
    </row>
    <row r="832" spans="1:4" ht="12.75">
      <c r="A832" s="154"/>
      <c r="B832" s="155"/>
      <c r="C832" s="154"/>
      <c r="D832" s="155"/>
    </row>
    <row r="833" spans="1:4" ht="12.75">
      <c r="A833" s="154"/>
      <c r="B833" s="155"/>
      <c r="C833" s="154"/>
      <c r="D833" s="155"/>
    </row>
    <row r="834" spans="1:4" ht="12.75">
      <c r="A834" s="154"/>
      <c r="B834" s="155"/>
      <c r="C834" s="154"/>
      <c r="D834" s="155"/>
    </row>
  </sheetData>
  <sheetProtection/>
  <mergeCells count="7">
    <mergeCell ref="A5:H5"/>
    <mergeCell ref="A8:H8"/>
    <mergeCell ref="A7:H7"/>
    <mergeCell ref="A1:H1"/>
    <mergeCell ref="A2:H2"/>
    <mergeCell ref="A3:H3"/>
    <mergeCell ref="A4:H4"/>
  </mergeCells>
  <printOptions/>
  <pageMargins left="0.43" right="0.38" top="0.42" bottom="0.5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362"/>
  <sheetViews>
    <sheetView view="pageBreakPreview" zoomScaleSheetLayoutView="100" zoomScalePageLayoutView="0" workbookViewId="0" topLeftCell="A1">
      <selection activeCell="B182" sqref="B182"/>
    </sheetView>
  </sheetViews>
  <sheetFormatPr defaultColWidth="9.00390625" defaultRowHeight="12.75"/>
  <cols>
    <col min="1" max="1" width="4.125" style="159" customWidth="1"/>
    <col min="2" max="2" width="60.125" style="159" customWidth="1"/>
    <col min="3" max="3" width="11.875" style="159" customWidth="1"/>
    <col min="4" max="4" width="10.875" style="159" customWidth="1"/>
    <col min="5" max="5" width="13.375" style="159" customWidth="1"/>
    <col min="6" max="6" width="10.875" style="159" customWidth="1"/>
    <col min="7" max="8" width="13.125" style="159" customWidth="1"/>
    <col min="9" max="9" width="11.375" style="159" customWidth="1"/>
    <col min="10" max="16384" width="9.125" style="159" customWidth="1"/>
  </cols>
  <sheetData>
    <row r="1" spans="1:9" ht="15">
      <c r="A1" s="237" t="s">
        <v>218</v>
      </c>
      <c r="B1" s="237"/>
      <c r="C1" s="237"/>
      <c r="D1" s="237"/>
      <c r="E1" s="238"/>
      <c r="F1" s="238"/>
      <c r="G1" s="238"/>
      <c r="H1" s="238"/>
      <c r="I1" s="238"/>
    </row>
    <row r="2" spans="1:9" ht="15">
      <c r="A2" s="237" t="s">
        <v>695</v>
      </c>
      <c r="B2" s="237"/>
      <c r="C2" s="237"/>
      <c r="D2" s="237"/>
      <c r="E2" s="238"/>
      <c r="F2" s="238"/>
      <c r="G2" s="238"/>
      <c r="H2" s="238"/>
      <c r="I2" s="238"/>
    </row>
    <row r="3" spans="1:9" ht="15">
      <c r="A3" s="237" t="s">
        <v>187</v>
      </c>
      <c r="B3" s="237"/>
      <c r="C3" s="237"/>
      <c r="D3" s="237"/>
      <c r="E3" s="238"/>
      <c r="F3" s="238"/>
      <c r="G3" s="238"/>
      <c r="H3" s="238"/>
      <c r="I3" s="238"/>
    </row>
    <row r="4" spans="1:9" ht="15" customHeight="1">
      <c r="A4" s="239" t="s">
        <v>138</v>
      </c>
      <c r="B4" s="239"/>
      <c r="C4" s="239"/>
      <c r="D4" s="239"/>
      <c r="E4" s="238"/>
      <c r="F4" s="238"/>
      <c r="G4" s="238"/>
      <c r="H4" s="238"/>
      <c r="I4" s="238"/>
    </row>
    <row r="5" spans="1:9" ht="15">
      <c r="A5" s="180"/>
      <c r="B5" s="237" t="s">
        <v>152</v>
      </c>
      <c r="C5" s="238"/>
      <c r="D5" s="238"/>
      <c r="E5" s="238"/>
      <c r="F5" s="238"/>
      <c r="G5" s="238"/>
      <c r="H5" s="238"/>
      <c r="I5" s="238"/>
    </row>
    <row r="6" spans="2:9" ht="15">
      <c r="B6" s="180"/>
      <c r="C6" s="193"/>
      <c r="D6" s="193"/>
      <c r="E6" s="194"/>
      <c r="F6" s="194"/>
      <c r="G6" s="195"/>
      <c r="H6" s="195"/>
      <c r="I6" s="195"/>
    </row>
    <row r="7" spans="1:9" ht="74.25" customHeight="1">
      <c r="A7" s="172"/>
      <c r="B7" s="228" t="s">
        <v>151</v>
      </c>
      <c r="C7" s="228"/>
      <c r="D7" s="228"/>
      <c r="E7" s="228"/>
      <c r="F7" s="228"/>
      <c r="G7" s="228"/>
      <c r="H7" s="229"/>
      <c r="I7" s="229"/>
    </row>
    <row r="8" spans="2:9" ht="36" customHeight="1">
      <c r="B8" s="228"/>
      <c r="C8" s="228"/>
      <c r="D8" s="228"/>
      <c r="E8" s="228"/>
      <c r="F8" s="228"/>
      <c r="G8" s="102"/>
      <c r="H8" s="102"/>
      <c r="I8" s="102" t="s">
        <v>336</v>
      </c>
    </row>
    <row r="9" spans="1:9" ht="12.75" customHeight="1">
      <c r="A9" s="233" t="s">
        <v>266</v>
      </c>
      <c r="B9" s="230" t="s">
        <v>267</v>
      </c>
      <c r="C9" s="232" t="s">
        <v>428</v>
      </c>
      <c r="D9" s="232" t="s">
        <v>429</v>
      </c>
      <c r="E9" s="232" t="s">
        <v>270</v>
      </c>
      <c r="F9" s="232" t="s">
        <v>271</v>
      </c>
      <c r="G9" s="225" t="s">
        <v>400</v>
      </c>
      <c r="H9" s="226"/>
      <c r="I9" s="227"/>
    </row>
    <row r="10" spans="1:9" ht="12.75" customHeight="1">
      <c r="A10" s="234"/>
      <c r="B10" s="231"/>
      <c r="C10" s="231"/>
      <c r="D10" s="231"/>
      <c r="E10" s="231"/>
      <c r="F10" s="231"/>
      <c r="G10" s="235" t="s">
        <v>149</v>
      </c>
      <c r="H10" s="235" t="s">
        <v>146</v>
      </c>
      <c r="I10" s="235" t="s">
        <v>150</v>
      </c>
    </row>
    <row r="11" spans="1:9" ht="17.25" customHeight="1">
      <c r="A11" s="234"/>
      <c r="B11" s="231"/>
      <c r="C11" s="231"/>
      <c r="D11" s="231"/>
      <c r="E11" s="231"/>
      <c r="F11" s="231"/>
      <c r="G11" s="236"/>
      <c r="H11" s="236"/>
      <c r="I11" s="236"/>
    </row>
    <row r="12" spans="1:9" ht="12.75">
      <c r="A12" s="38" t="s">
        <v>229</v>
      </c>
      <c r="B12" s="39">
        <v>2</v>
      </c>
      <c r="C12" s="40" t="s">
        <v>230</v>
      </c>
      <c r="D12" s="40" t="s">
        <v>375</v>
      </c>
      <c r="E12" s="40" t="s">
        <v>231</v>
      </c>
      <c r="F12" s="40" t="s">
        <v>232</v>
      </c>
      <c r="G12" s="41">
        <v>7</v>
      </c>
      <c r="H12" s="41">
        <v>8</v>
      </c>
      <c r="I12" s="41">
        <v>9</v>
      </c>
    </row>
    <row r="13" spans="1:9" ht="15.75">
      <c r="A13" s="173" t="s">
        <v>272</v>
      </c>
      <c r="B13" s="174" t="s">
        <v>438</v>
      </c>
      <c r="C13" s="43" t="s">
        <v>376</v>
      </c>
      <c r="D13" s="43"/>
      <c r="E13" s="43"/>
      <c r="F13" s="43"/>
      <c r="G13" s="44">
        <f>G14+G18+G24+G49+G55+G59+G63</f>
        <v>76963.44791</v>
      </c>
      <c r="H13" s="44">
        <f>H14+H18+H24+H49+H55+H59+H63</f>
        <v>74711.01057</v>
      </c>
      <c r="I13" s="192">
        <f>H13/G13*100</f>
        <v>97.07336742159217</v>
      </c>
    </row>
    <row r="14" spans="1:9" ht="33" customHeight="1">
      <c r="A14" s="54"/>
      <c r="B14" s="51" t="s">
        <v>305</v>
      </c>
      <c r="C14" s="43" t="s">
        <v>376</v>
      </c>
      <c r="D14" s="43" t="s">
        <v>377</v>
      </c>
      <c r="E14" s="43"/>
      <c r="F14" s="43"/>
      <c r="G14" s="44">
        <f aca="true" t="shared" si="0" ref="G14:H16">G15</f>
        <v>4576.68124</v>
      </c>
      <c r="H14" s="44">
        <f t="shared" si="0"/>
        <v>4576.67824</v>
      </c>
      <c r="I14" s="192">
        <f aca="true" t="shared" si="1" ref="I14:I77">H14/G14*100</f>
        <v>99.99993445031798</v>
      </c>
    </row>
    <row r="15" spans="1:9" ht="19.5" customHeight="1">
      <c r="A15" s="54"/>
      <c r="B15" s="51" t="s">
        <v>390</v>
      </c>
      <c r="C15" s="43" t="s">
        <v>376</v>
      </c>
      <c r="D15" s="43" t="s">
        <v>377</v>
      </c>
      <c r="E15" s="43" t="s">
        <v>469</v>
      </c>
      <c r="F15" s="43"/>
      <c r="G15" s="44">
        <f t="shared" si="0"/>
        <v>4576.68124</v>
      </c>
      <c r="H15" s="44">
        <f t="shared" si="0"/>
        <v>4576.67824</v>
      </c>
      <c r="I15" s="192">
        <f t="shared" si="1"/>
        <v>99.99993445031798</v>
      </c>
    </row>
    <row r="16" spans="1:9" ht="20.25" customHeight="1">
      <c r="A16" s="54"/>
      <c r="B16" s="50" t="s">
        <v>536</v>
      </c>
      <c r="C16" s="43" t="s">
        <v>376</v>
      </c>
      <c r="D16" s="43" t="s">
        <v>377</v>
      </c>
      <c r="E16" s="43" t="s">
        <v>470</v>
      </c>
      <c r="F16" s="43"/>
      <c r="G16" s="44">
        <f t="shared" si="0"/>
        <v>4576.68124</v>
      </c>
      <c r="H16" s="44">
        <f t="shared" si="0"/>
        <v>4576.67824</v>
      </c>
      <c r="I16" s="192">
        <f t="shared" si="1"/>
        <v>99.99993445031798</v>
      </c>
    </row>
    <row r="17" spans="1:9" ht="53.25" customHeight="1">
      <c r="A17" s="54"/>
      <c r="B17" s="50" t="s">
        <v>430</v>
      </c>
      <c r="C17" s="43" t="s">
        <v>376</v>
      </c>
      <c r="D17" s="43" t="s">
        <v>377</v>
      </c>
      <c r="E17" s="43" t="s">
        <v>470</v>
      </c>
      <c r="F17" s="43" t="s">
        <v>433</v>
      </c>
      <c r="G17" s="44">
        <v>4576.68124</v>
      </c>
      <c r="H17" s="44">
        <v>4576.67824</v>
      </c>
      <c r="I17" s="192">
        <f t="shared" si="1"/>
        <v>99.99993445031798</v>
      </c>
    </row>
    <row r="18" spans="1:9" ht="42.75" customHeight="1">
      <c r="A18" s="54"/>
      <c r="B18" s="103" t="s">
        <v>358</v>
      </c>
      <c r="C18" s="43" t="s">
        <v>376</v>
      </c>
      <c r="D18" s="43" t="s">
        <v>378</v>
      </c>
      <c r="E18" s="43"/>
      <c r="F18" s="43"/>
      <c r="G18" s="44">
        <f>G19</f>
        <v>3003.2129999999997</v>
      </c>
      <c r="H18" s="44">
        <f>H19</f>
        <v>2637.23128</v>
      </c>
      <c r="I18" s="192">
        <f t="shared" si="1"/>
        <v>87.81366090250675</v>
      </c>
    </row>
    <row r="19" spans="1:9" ht="15.75" customHeight="1">
      <c r="A19" s="54"/>
      <c r="B19" s="103" t="s">
        <v>390</v>
      </c>
      <c r="C19" s="43" t="s">
        <v>376</v>
      </c>
      <c r="D19" s="43" t="s">
        <v>378</v>
      </c>
      <c r="E19" s="43" t="s">
        <v>469</v>
      </c>
      <c r="F19" s="43"/>
      <c r="G19" s="44">
        <f>G20</f>
        <v>3003.2129999999997</v>
      </c>
      <c r="H19" s="44">
        <f>H20</f>
        <v>2637.23128</v>
      </c>
      <c r="I19" s="192">
        <f t="shared" si="1"/>
        <v>87.81366090250675</v>
      </c>
    </row>
    <row r="20" spans="1:9" ht="54" customHeight="1">
      <c r="A20" s="54"/>
      <c r="B20" s="104" t="s">
        <v>517</v>
      </c>
      <c r="C20" s="43" t="s">
        <v>376</v>
      </c>
      <c r="D20" s="43" t="s">
        <v>378</v>
      </c>
      <c r="E20" s="43" t="s">
        <v>451</v>
      </c>
      <c r="F20" s="43"/>
      <c r="G20" s="44">
        <f>G21+G22+G23</f>
        <v>3003.2129999999997</v>
      </c>
      <c r="H20" s="44">
        <f>H21+H22+H23</f>
        <v>2637.23128</v>
      </c>
      <c r="I20" s="192">
        <f t="shared" si="1"/>
        <v>87.81366090250675</v>
      </c>
    </row>
    <row r="21" spans="1:9" ht="55.5" customHeight="1">
      <c r="A21" s="54"/>
      <c r="B21" s="50" t="s">
        <v>430</v>
      </c>
      <c r="C21" s="43" t="s">
        <v>376</v>
      </c>
      <c r="D21" s="43" t="s">
        <v>378</v>
      </c>
      <c r="E21" s="43" t="s">
        <v>451</v>
      </c>
      <c r="F21" s="43" t="s">
        <v>433</v>
      </c>
      <c r="G21" s="44">
        <v>1779.213</v>
      </c>
      <c r="H21" s="44">
        <v>1772.11508</v>
      </c>
      <c r="I21" s="192">
        <f t="shared" si="1"/>
        <v>99.60106406596626</v>
      </c>
    </row>
    <row r="22" spans="1:9" ht="27" customHeight="1">
      <c r="A22" s="54"/>
      <c r="B22" s="50" t="s">
        <v>431</v>
      </c>
      <c r="C22" s="43" t="s">
        <v>376</v>
      </c>
      <c r="D22" s="43" t="s">
        <v>378</v>
      </c>
      <c r="E22" s="43" t="s">
        <v>451</v>
      </c>
      <c r="F22" s="43" t="s">
        <v>434</v>
      </c>
      <c r="G22" s="44">
        <v>1222</v>
      </c>
      <c r="H22" s="44">
        <v>864.95627</v>
      </c>
      <c r="I22" s="192">
        <f t="shared" si="1"/>
        <v>70.78201882160393</v>
      </c>
    </row>
    <row r="23" spans="1:9" ht="18.75" customHeight="1">
      <c r="A23" s="54"/>
      <c r="B23" s="50" t="s">
        <v>432</v>
      </c>
      <c r="C23" s="43" t="s">
        <v>376</v>
      </c>
      <c r="D23" s="43" t="s">
        <v>378</v>
      </c>
      <c r="E23" s="43" t="s">
        <v>451</v>
      </c>
      <c r="F23" s="43" t="s">
        <v>435</v>
      </c>
      <c r="G23" s="44">
        <v>2</v>
      </c>
      <c r="H23" s="44">
        <v>0.15993</v>
      </c>
      <c r="I23" s="192">
        <f t="shared" si="1"/>
        <v>7.996499999999999</v>
      </c>
    </row>
    <row r="24" spans="1:9" ht="43.5" customHeight="1">
      <c r="A24" s="54"/>
      <c r="B24" s="51" t="s">
        <v>282</v>
      </c>
      <c r="C24" s="43" t="s">
        <v>376</v>
      </c>
      <c r="D24" s="43" t="s">
        <v>379</v>
      </c>
      <c r="E24" s="43"/>
      <c r="F24" s="43"/>
      <c r="G24" s="44">
        <f>G25+G32+G37</f>
        <v>31019.11208</v>
      </c>
      <c r="H24" s="44">
        <f>H25+H32+H37</f>
        <v>30457.41821</v>
      </c>
      <c r="I24" s="192">
        <f t="shared" si="1"/>
        <v>98.18920068198162</v>
      </c>
    </row>
    <row r="25" spans="1:9" ht="15.75" customHeight="1">
      <c r="A25" s="54"/>
      <c r="B25" s="51" t="s">
        <v>390</v>
      </c>
      <c r="C25" s="43" t="s">
        <v>376</v>
      </c>
      <c r="D25" s="43" t="s">
        <v>379</v>
      </c>
      <c r="E25" s="43" t="s">
        <v>603</v>
      </c>
      <c r="F25" s="43"/>
      <c r="G25" s="44">
        <f>G26+G29</f>
        <v>25413.59808</v>
      </c>
      <c r="H25" s="44">
        <f>H26+H29</f>
        <v>25017.22754</v>
      </c>
      <c r="I25" s="192">
        <f t="shared" si="1"/>
        <v>98.44032104878555</v>
      </c>
    </row>
    <row r="26" spans="1:9" ht="52.5" customHeight="1">
      <c r="A26" s="54"/>
      <c r="B26" s="105" t="s">
        <v>517</v>
      </c>
      <c r="C26" s="43" t="s">
        <v>376</v>
      </c>
      <c r="D26" s="43" t="s">
        <v>379</v>
      </c>
      <c r="E26" s="43" t="s">
        <v>451</v>
      </c>
      <c r="F26" s="43"/>
      <c r="G26" s="44">
        <f>G27+G28</f>
        <v>24299.59808</v>
      </c>
      <c r="H26" s="44">
        <f>H27+H28</f>
        <v>24016.0159</v>
      </c>
      <c r="I26" s="192">
        <f t="shared" si="1"/>
        <v>98.83297584154938</v>
      </c>
    </row>
    <row r="27" spans="1:9" ht="52.5" customHeight="1">
      <c r="A27" s="54"/>
      <c r="B27" s="50" t="s">
        <v>430</v>
      </c>
      <c r="C27" s="43" t="s">
        <v>376</v>
      </c>
      <c r="D27" s="43" t="s">
        <v>379</v>
      </c>
      <c r="E27" s="43" t="s">
        <v>451</v>
      </c>
      <c r="F27" s="43" t="s">
        <v>433</v>
      </c>
      <c r="G27" s="44">
        <v>21207.56262</v>
      </c>
      <c r="H27" s="44">
        <v>21012.42398</v>
      </c>
      <c r="I27" s="192">
        <f t="shared" si="1"/>
        <v>99.07986295503862</v>
      </c>
    </row>
    <row r="28" spans="1:9" ht="28.5" customHeight="1">
      <c r="A28" s="54"/>
      <c r="B28" s="50" t="s">
        <v>431</v>
      </c>
      <c r="C28" s="43" t="s">
        <v>376</v>
      </c>
      <c r="D28" s="43" t="s">
        <v>379</v>
      </c>
      <c r="E28" s="43" t="s">
        <v>451</v>
      </c>
      <c r="F28" s="43" t="s">
        <v>434</v>
      </c>
      <c r="G28" s="44">
        <v>3092.03546</v>
      </c>
      <c r="H28" s="44">
        <v>3003.59192</v>
      </c>
      <c r="I28" s="192">
        <f t="shared" si="1"/>
        <v>97.13963370911665</v>
      </c>
    </row>
    <row r="29" spans="1:9" ht="55.5" customHeight="1">
      <c r="A29" s="54"/>
      <c r="B29" s="58" t="s">
        <v>604</v>
      </c>
      <c r="C29" s="43" t="s">
        <v>376</v>
      </c>
      <c r="D29" s="43" t="s">
        <v>379</v>
      </c>
      <c r="E29" s="43" t="s">
        <v>471</v>
      </c>
      <c r="F29" s="43"/>
      <c r="G29" s="44">
        <f>G30+G31</f>
        <v>1114</v>
      </c>
      <c r="H29" s="44">
        <f>H30+H31</f>
        <v>1001.21164</v>
      </c>
      <c r="I29" s="192">
        <f t="shared" si="1"/>
        <v>89.87537163375224</v>
      </c>
    </row>
    <row r="30" spans="1:9" ht="55.5" customHeight="1">
      <c r="A30" s="54"/>
      <c r="B30" s="50" t="s">
        <v>430</v>
      </c>
      <c r="C30" s="43" t="s">
        <v>376</v>
      </c>
      <c r="D30" s="43" t="s">
        <v>379</v>
      </c>
      <c r="E30" s="43" t="s">
        <v>471</v>
      </c>
      <c r="F30" s="43" t="s">
        <v>433</v>
      </c>
      <c r="G30" s="44">
        <v>795.9</v>
      </c>
      <c r="H30" s="44">
        <v>683.11164</v>
      </c>
      <c r="I30" s="192">
        <f t="shared" si="1"/>
        <v>85.82882774217866</v>
      </c>
    </row>
    <row r="31" spans="1:9" ht="27" customHeight="1">
      <c r="A31" s="54"/>
      <c r="B31" s="50" t="s">
        <v>431</v>
      </c>
      <c r="C31" s="43" t="s">
        <v>376</v>
      </c>
      <c r="D31" s="43" t="s">
        <v>379</v>
      </c>
      <c r="E31" s="43" t="s">
        <v>471</v>
      </c>
      <c r="F31" s="43" t="s">
        <v>434</v>
      </c>
      <c r="G31" s="44">
        <v>318.1</v>
      </c>
      <c r="H31" s="44">
        <v>318.1</v>
      </c>
      <c r="I31" s="192">
        <f t="shared" si="1"/>
        <v>100</v>
      </c>
    </row>
    <row r="32" spans="1:9" ht="40.5" customHeight="1">
      <c r="A32" s="54"/>
      <c r="B32" s="56" t="s">
        <v>206</v>
      </c>
      <c r="C32" s="43" t="s">
        <v>376</v>
      </c>
      <c r="D32" s="43" t="s">
        <v>379</v>
      </c>
      <c r="E32" s="43" t="s">
        <v>628</v>
      </c>
      <c r="F32" s="43"/>
      <c r="G32" s="44">
        <f>G35</f>
        <v>3179.514</v>
      </c>
      <c r="H32" s="44">
        <f>H35</f>
        <v>3018.47764</v>
      </c>
      <c r="I32" s="192">
        <f t="shared" si="1"/>
        <v>94.93518946606305</v>
      </c>
    </row>
    <row r="33" spans="1:9" ht="20.25" customHeight="1">
      <c r="A33" s="54"/>
      <c r="B33" s="57" t="s">
        <v>383</v>
      </c>
      <c r="C33" s="43" t="s">
        <v>376</v>
      </c>
      <c r="D33" s="43" t="s">
        <v>379</v>
      </c>
      <c r="E33" s="43" t="s">
        <v>575</v>
      </c>
      <c r="F33" s="43"/>
      <c r="G33" s="44">
        <f aca="true" t="shared" si="2" ref="G33:H35">G34</f>
        <v>3179.514</v>
      </c>
      <c r="H33" s="44">
        <f t="shared" si="2"/>
        <v>3018.47764</v>
      </c>
      <c r="I33" s="192">
        <f t="shared" si="1"/>
        <v>94.93518946606305</v>
      </c>
    </row>
    <row r="34" spans="1:9" ht="16.5" customHeight="1">
      <c r="A34" s="54"/>
      <c r="B34" s="57" t="s">
        <v>600</v>
      </c>
      <c r="C34" s="43" t="s">
        <v>376</v>
      </c>
      <c r="D34" s="43" t="s">
        <v>379</v>
      </c>
      <c r="E34" s="43" t="s">
        <v>575</v>
      </c>
      <c r="F34" s="43"/>
      <c r="G34" s="44">
        <f t="shared" si="2"/>
        <v>3179.514</v>
      </c>
      <c r="H34" s="44">
        <f t="shared" si="2"/>
        <v>3018.47764</v>
      </c>
      <c r="I34" s="192">
        <f t="shared" si="1"/>
        <v>94.93518946606305</v>
      </c>
    </row>
    <row r="35" spans="1:9" ht="52.5" customHeight="1">
      <c r="A35" s="54"/>
      <c r="B35" s="57" t="s">
        <v>517</v>
      </c>
      <c r="C35" s="43" t="s">
        <v>376</v>
      </c>
      <c r="D35" s="43" t="s">
        <v>379</v>
      </c>
      <c r="E35" s="43" t="s">
        <v>601</v>
      </c>
      <c r="F35" s="43"/>
      <c r="G35" s="44">
        <f t="shared" si="2"/>
        <v>3179.514</v>
      </c>
      <c r="H35" s="44">
        <f t="shared" si="2"/>
        <v>3018.47764</v>
      </c>
      <c r="I35" s="192">
        <f t="shared" si="1"/>
        <v>94.93518946606305</v>
      </c>
    </row>
    <row r="36" spans="1:9" ht="54.75" customHeight="1">
      <c r="A36" s="54"/>
      <c r="B36" s="45" t="s">
        <v>430</v>
      </c>
      <c r="C36" s="43" t="s">
        <v>376</v>
      </c>
      <c r="D36" s="43" t="s">
        <v>379</v>
      </c>
      <c r="E36" s="43" t="s">
        <v>601</v>
      </c>
      <c r="F36" s="43" t="s">
        <v>433</v>
      </c>
      <c r="G36" s="44">
        <v>3179.514</v>
      </c>
      <c r="H36" s="44">
        <v>3018.47764</v>
      </c>
      <c r="I36" s="192">
        <f t="shared" si="1"/>
        <v>94.93518946606305</v>
      </c>
    </row>
    <row r="37" spans="1:9" ht="29.25" customHeight="1">
      <c r="A37" s="54"/>
      <c r="B37" s="50" t="s">
        <v>580</v>
      </c>
      <c r="C37" s="43" t="s">
        <v>376</v>
      </c>
      <c r="D37" s="43" t="s">
        <v>379</v>
      </c>
      <c r="E37" s="43" t="s">
        <v>465</v>
      </c>
      <c r="F37" s="43"/>
      <c r="G37" s="44">
        <f>G38+G42</f>
        <v>2426</v>
      </c>
      <c r="H37" s="44">
        <f>H38+H42</f>
        <v>2421.71303</v>
      </c>
      <c r="I37" s="192">
        <f t="shared" si="1"/>
        <v>99.82329060181368</v>
      </c>
    </row>
    <row r="38" spans="1:9" ht="18" customHeight="1">
      <c r="A38" s="54"/>
      <c r="B38" s="50" t="s">
        <v>539</v>
      </c>
      <c r="C38" s="43" t="s">
        <v>376</v>
      </c>
      <c r="D38" s="43" t="s">
        <v>379</v>
      </c>
      <c r="E38" s="43" t="s">
        <v>540</v>
      </c>
      <c r="F38" s="43"/>
      <c r="G38" s="44">
        <f>G39</f>
        <v>955</v>
      </c>
      <c r="H38" s="44">
        <f>H39</f>
        <v>954.13786</v>
      </c>
      <c r="I38" s="192">
        <f t="shared" si="1"/>
        <v>99.90972356020943</v>
      </c>
    </row>
    <row r="39" spans="1:9" ht="34.5" customHeight="1">
      <c r="A39" s="54"/>
      <c r="B39" s="51" t="s">
        <v>541</v>
      </c>
      <c r="C39" s="43" t="s">
        <v>376</v>
      </c>
      <c r="D39" s="43" t="s">
        <v>379</v>
      </c>
      <c r="E39" s="43" t="s">
        <v>609</v>
      </c>
      <c r="F39" s="43"/>
      <c r="G39" s="44">
        <f>G40+G41</f>
        <v>955</v>
      </c>
      <c r="H39" s="44">
        <f>H40+H41</f>
        <v>954.13786</v>
      </c>
      <c r="I39" s="192">
        <f t="shared" si="1"/>
        <v>99.90972356020943</v>
      </c>
    </row>
    <row r="40" spans="1:9" ht="53.25" customHeight="1">
      <c r="A40" s="54"/>
      <c r="B40" s="50" t="s">
        <v>430</v>
      </c>
      <c r="C40" s="43" t="s">
        <v>376</v>
      </c>
      <c r="D40" s="43" t="s">
        <v>379</v>
      </c>
      <c r="E40" s="43" t="s">
        <v>472</v>
      </c>
      <c r="F40" s="43" t="s">
        <v>433</v>
      </c>
      <c r="G40" s="44">
        <v>796</v>
      </c>
      <c r="H40" s="44">
        <v>795.13786</v>
      </c>
      <c r="I40" s="192">
        <f t="shared" si="1"/>
        <v>99.89169095477386</v>
      </c>
    </row>
    <row r="41" spans="1:9" ht="27" customHeight="1">
      <c r="A41" s="54"/>
      <c r="B41" s="50" t="s">
        <v>431</v>
      </c>
      <c r="C41" s="43" t="s">
        <v>376</v>
      </c>
      <c r="D41" s="43" t="s">
        <v>379</v>
      </c>
      <c r="E41" s="43" t="s">
        <v>472</v>
      </c>
      <c r="F41" s="43" t="s">
        <v>434</v>
      </c>
      <c r="G41" s="44">
        <v>159</v>
      </c>
      <c r="H41" s="44">
        <v>159</v>
      </c>
      <c r="I41" s="192">
        <f t="shared" si="1"/>
        <v>100</v>
      </c>
    </row>
    <row r="42" spans="1:9" ht="18" customHeight="1">
      <c r="A42" s="54"/>
      <c r="B42" s="50" t="s">
        <v>534</v>
      </c>
      <c r="C42" s="43" t="s">
        <v>376</v>
      </c>
      <c r="D42" s="43" t="s">
        <v>379</v>
      </c>
      <c r="E42" s="43" t="s">
        <v>466</v>
      </c>
      <c r="F42" s="43"/>
      <c r="G42" s="44">
        <f>G43+G46</f>
        <v>1471</v>
      </c>
      <c r="H42" s="44">
        <f>H43+H46</f>
        <v>1467.57517</v>
      </c>
      <c r="I42" s="192">
        <f t="shared" si="1"/>
        <v>99.76717675050986</v>
      </c>
    </row>
    <row r="43" spans="1:9" ht="52.5" customHeight="1">
      <c r="A43" s="54"/>
      <c r="B43" s="50" t="s">
        <v>542</v>
      </c>
      <c r="C43" s="43" t="s">
        <v>376</v>
      </c>
      <c r="D43" s="43" t="s">
        <v>379</v>
      </c>
      <c r="E43" s="43" t="s">
        <v>473</v>
      </c>
      <c r="F43" s="43"/>
      <c r="G43" s="44">
        <f>G44+G45</f>
        <v>993</v>
      </c>
      <c r="H43" s="44">
        <f>H44+H45</f>
        <v>992.58636</v>
      </c>
      <c r="I43" s="192">
        <f t="shared" si="1"/>
        <v>99.95834441087614</v>
      </c>
    </row>
    <row r="44" spans="1:9" ht="54" customHeight="1">
      <c r="A44" s="54"/>
      <c r="B44" s="50" t="s">
        <v>430</v>
      </c>
      <c r="C44" s="43" t="s">
        <v>376</v>
      </c>
      <c r="D44" s="43" t="s">
        <v>379</v>
      </c>
      <c r="E44" s="43" t="s">
        <v>473</v>
      </c>
      <c r="F44" s="43" t="s">
        <v>433</v>
      </c>
      <c r="G44" s="44">
        <v>980.578</v>
      </c>
      <c r="H44" s="44">
        <v>980.16436</v>
      </c>
      <c r="I44" s="192">
        <f t="shared" si="1"/>
        <v>99.95781671626327</v>
      </c>
    </row>
    <row r="45" spans="1:9" ht="27" customHeight="1">
      <c r="A45" s="54"/>
      <c r="B45" s="50" t="s">
        <v>431</v>
      </c>
      <c r="C45" s="43" t="s">
        <v>376</v>
      </c>
      <c r="D45" s="43" t="s">
        <v>379</v>
      </c>
      <c r="E45" s="43" t="s">
        <v>473</v>
      </c>
      <c r="F45" s="43" t="s">
        <v>434</v>
      </c>
      <c r="G45" s="44">
        <v>12.422</v>
      </c>
      <c r="H45" s="44">
        <v>12.422</v>
      </c>
      <c r="I45" s="192">
        <f t="shared" si="1"/>
        <v>100</v>
      </c>
    </row>
    <row r="46" spans="1:9" ht="56.25" customHeight="1">
      <c r="A46" s="54"/>
      <c r="B46" s="50" t="s">
        <v>543</v>
      </c>
      <c r="C46" s="43" t="s">
        <v>376</v>
      </c>
      <c r="D46" s="43" t="s">
        <v>379</v>
      </c>
      <c r="E46" s="43" t="s">
        <v>474</v>
      </c>
      <c r="F46" s="43"/>
      <c r="G46" s="44">
        <f>G47+G48</f>
        <v>478</v>
      </c>
      <c r="H46" s="44">
        <f>H47+H48</f>
        <v>474.98881</v>
      </c>
      <c r="I46" s="192">
        <f t="shared" si="1"/>
        <v>99.3700439330544</v>
      </c>
    </row>
    <row r="47" spans="1:9" ht="53.25" customHeight="1">
      <c r="A47" s="54"/>
      <c r="B47" s="50" t="s">
        <v>430</v>
      </c>
      <c r="C47" s="43" t="s">
        <v>376</v>
      </c>
      <c r="D47" s="43" t="s">
        <v>379</v>
      </c>
      <c r="E47" s="43" t="s">
        <v>474</v>
      </c>
      <c r="F47" s="43" t="s">
        <v>433</v>
      </c>
      <c r="G47" s="44">
        <v>398</v>
      </c>
      <c r="H47" s="44">
        <v>394.98881</v>
      </c>
      <c r="I47" s="192">
        <f t="shared" si="1"/>
        <v>99.24341959798994</v>
      </c>
    </row>
    <row r="48" spans="1:9" ht="27" customHeight="1">
      <c r="A48" s="54"/>
      <c r="B48" s="50" t="s">
        <v>431</v>
      </c>
      <c r="C48" s="43" t="s">
        <v>376</v>
      </c>
      <c r="D48" s="43" t="s">
        <v>379</v>
      </c>
      <c r="E48" s="43" t="s">
        <v>474</v>
      </c>
      <c r="F48" s="43" t="s">
        <v>434</v>
      </c>
      <c r="G48" s="44">
        <v>80</v>
      </c>
      <c r="H48" s="44">
        <v>80</v>
      </c>
      <c r="I48" s="192">
        <f t="shared" si="1"/>
        <v>100</v>
      </c>
    </row>
    <row r="49" spans="1:9" ht="29.25" customHeight="1">
      <c r="A49" s="54"/>
      <c r="B49" s="50" t="s">
        <v>276</v>
      </c>
      <c r="C49" s="60" t="s">
        <v>376</v>
      </c>
      <c r="D49" s="60" t="s">
        <v>207</v>
      </c>
      <c r="E49" s="43"/>
      <c r="F49" s="43"/>
      <c r="G49" s="44">
        <f>G51</f>
        <v>10506.258000000002</v>
      </c>
      <c r="H49" s="44">
        <f>H51</f>
        <v>10116.09973</v>
      </c>
      <c r="I49" s="192">
        <f t="shared" si="1"/>
        <v>96.28642024591437</v>
      </c>
    </row>
    <row r="50" spans="1:9" ht="16.5" customHeight="1">
      <c r="A50" s="54"/>
      <c r="B50" s="50" t="s">
        <v>390</v>
      </c>
      <c r="C50" s="60" t="s">
        <v>376</v>
      </c>
      <c r="D50" s="60" t="s">
        <v>207</v>
      </c>
      <c r="E50" s="43" t="s">
        <v>482</v>
      </c>
      <c r="F50" s="43"/>
      <c r="G50" s="44">
        <f>G51</f>
        <v>10506.258000000002</v>
      </c>
      <c r="H50" s="44">
        <f>H51</f>
        <v>10116.09973</v>
      </c>
      <c r="I50" s="192">
        <f t="shared" si="1"/>
        <v>96.28642024591437</v>
      </c>
    </row>
    <row r="51" spans="1:9" ht="54" customHeight="1">
      <c r="A51" s="54"/>
      <c r="B51" s="51" t="s">
        <v>517</v>
      </c>
      <c r="C51" s="60" t="s">
        <v>376</v>
      </c>
      <c r="D51" s="60" t="s">
        <v>207</v>
      </c>
      <c r="E51" s="43" t="s">
        <v>451</v>
      </c>
      <c r="F51" s="43"/>
      <c r="G51" s="44">
        <f>G52+G53+G54</f>
        <v>10506.258000000002</v>
      </c>
      <c r="H51" s="44">
        <f>H52+H53+H54</f>
        <v>10116.09973</v>
      </c>
      <c r="I51" s="192">
        <f t="shared" si="1"/>
        <v>96.28642024591437</v>
      </c>
    </row>
    <row r="52" spans="1:9" ht="54" customHeight="1">
      <c r="A52" s="54"/>
      <c r="B52" s="50" t="s">
        <v>430</v>
      </c>
      <c r="C52" s="60" t="s">
        <v>376</v>
      </c>
      <c r="D52" s="60" t="s">
        <v>207</v>
      </c>
      <c r="E52" s="43" t="s">
        <v>451</v>
      </c>
      <c r="F52" s="43" t="s">
        <v>433</v>
      </c>
      <c r="G52" s="44">
        <f>6665.81+2603.751</f>
        <v>9269.561000000002</v>
      </c>
      <c r="H52" s="44">
        <f>' пр 8 '!H363+' пр 8 '!H18</f>
        <v>9142.49415</v>
      </c>
      <c r="I52" s="192">
        <f t="shared" si="1"/>
        <v>98.62920315212338</v>
      </c>
    </row>
    <row r="53" spans="1:9" ht="25.5" customHeight="1">
      <c r="A53" s="54"/>
      <c r="B53" s="50" t="s">
        <v>431</v>
      </c>
      <c r="C53" s="60" t="s">
        <v>376</v>
      </c>
      <c r="D53" s="60" t="s">
        <v>207</v>
      </c>
      <c r="E53" s="43" t="s">
        <v>451</v>
      </c>
      <c r="F53" s="43" t="s">
        <v>434</v>
      </c>
      <c r="G53" s="44">
        <f>467.697+720</f>
        <v>1187.6970000000001</v>
      </c>
      <c r="H53" s="44">
        <f>' пр 8 '!H364+' пр 8 '!H19</f>
        <v>933.49288</v>
      </c>
      <c r="I53" s="192">
        <f t="shared" si="1"/>
        <v>78.59688792680288</v>
      </c>
    </row>
    <row r="54" spans="1:9" ht="15.75" customHeight="1">
      <c r="A54" s="54"/>
      <c r="B54" s="106" t="s">
        <v>432</v>
      </c>
      <c r="C54" s="60" t="s">
        <v>376</v>
      </c>
      <c r="D54" s="60" t="s">
        <v>207</v>
      </c>
      <c r="E54" s="60" t="s">
        <v>451</v>
      </c>
      <c r="F54" s="60" t="s">
        <v>435</v>
      </c>
      <c r="G54" s="107">
        <f>34+15</f>
        <v>49</v>
      </c>
      <c r="H54" s="44">
        <f>' пр 8 '!H365+' пр 8 '!H20</f>
        <v>40.112700000000004</v>
      </c>
      <c r="I54" s="192">
        <f t="shared" si="1"/>
        <v>81.8626530612245</v>
      </c>
    </row>
    <row r="55" spans="1:9" ht="20.25" customHeight="1">
      <c r="A55" s="54"/>
      <c r="B55" s="50" t="s">
        <v>107</v>
      </c>
      <c r="C55" s="60" t="s">
        <v>376</v>
      </c>
      <c r="D55" s="60" t="s">
        <v>208</v>
      </c>
      <c r="E55" s="43"/>
      <c r="F55" s="43"/>
      <c r="G55" s="44">
        <f>G57</f>
        <v>400</v>
      </c>
      <c r="H55" s="44">
        <f>H57</f>
        <v>400</v>
      </c>
      <c r="I55" s="192">
        <f t="shared" si="1"/>
        <v>100</v>
      </c>
    </row>
    <row r="56" spans="1:9" ht="16.5" customHeight="1">
      <c r="A56" s="54"/>
      <c r="B56" s="50" t="s">
        <v>390</v>
      </c>
      <c r="C56" s="60" t="s">
        <v>376</v>
      </c>
      <c r="D56" s="60" t="s">
        <v>208</v>
      </c>
      <c r="E56" s="43" t="s">
        <v>482</v>
      </c>
      <c r="F56" s="43"/>
      <c r="G56" s="44">
        <f>G57</f>
        <v>400</v>
      </c>
      <c r="H56" s="44">
        <f>H57</f>
        <v>400</v>
      </c>
      <c r="I56" s="192">
        <f t="shared" si="1"/>
        <v>100</v>
      </c>
    </row>
    <row r="57" spans="1:9" ht="30.75" customHeight="1">
      <c r="A57" s="54"/>
      <c r="B57" s="51" t="s">
        <v>108</v>
      </c>
      <c r="C57" s="60" t="s">
        <v>376</v>
      </c>
      <c r="D57" s="60" t="s">
        <v>208</v>
      </c>
      <c r="E57" s="43" t="s">
        <v>109</v>
      </c>
      <c r="F57" s="43"/>
      <c r="G57" s="44">
        <f>G58</f>
        <v>400</v>
      </c>
      <c r="H57" s="44">
        <f>H58</f>
        <v>400</v>
      </c>
      <c r="I57" s="192">
        <f t="shared" si="1"/>
        <v>100</v>
      </c>
    </row>
    <row r="58" spans="1:9" ht="25.5" customHeight="1">
      <c r="A58" s="54"/>
      <c r="B58" s="50" t="s">
        <v>431</v>
      </c>
      <c r="C58" s="60" t="s">
        <v>376</v>
      </c>
      <c r="D58" s="60" t="s">
        <v>208</v>
      </c>
      <c r="E58" s="43" t="s">
        <v>109</v>
      </c>
      <c r="F58" s="43" t="s">
        <v>434</v>
      </c>
      <c r="G58" s="44">
        <v>400</v>
      </c>
      <c r="H58" s="44">
        <v>400</v>
      </c>
      <c r="I58" s="192">
        <f t="shared" si="1"/>
        <v>100</v>
      </c>
    </row>
    <row r="59" spans="1:9" ht="15.75" customHeight="1">
      <c r="A59" s="54"/>
      <c r="B59" s="103" t="s">
        <v>241</v>
      </c>
      <c r="C59" s="43" t="s">
        <v>376</v>
      </c>
      <c r="D59" s="43" t="s">
        <v>351</v>
      </c>
      <c r="E59" s="43"/>
      <c r="F59" s="43"/>
      <c r="G59" s="44">
        <f aca="true" t="shared" si="3" ref="G59:H61">G60</f>
        <v>50</v>
      </c>
      <c r="H59" s="44">
        <f t="shared" si="3"/>
        <v>0</v>
      </c>
      <c r="I59" s="192">
        <f t="shared" si="1"/>
        <v>0</v>
      </c>
    </row>
    <row r="60" spans="1:9" ht="17.25" customHeight="1">
      <c r="A60" s="54"/>
      <c r="B60" s="103" t="s">
        <v>390</v>
      </c>
      <c r="C60" s="43" t="s">
        <v>376</v>
      </c>
      <c r="D60" s="43" t="s">
        <v>351</v>
      </c>
      <c r="E60" s="43" t="s">
        <v>469</v>
      </c>
      <c r="F60" s="43"/>
      <c r="G60" s="44">
        <f t="shared" si="3"/>
        <v>50</v>
      </c>
      <c r="H60" s="44">
        <f t="shared" si="3"/>
        <v>0</v>
      </c>
      <c r="I60" s="192">
        <f t="shared" si="1"/>
        <v>0</v>
      </c>
    </row>
    <row r="61" spans="1:9" ht="20.25" customHeight="1">
      <c r="A61" s="54"/>
      <c r="B61" s="51" t="s">
        <v>544</v>
      </c>
      <c r="C61" s="43" t="s">
        <v>376</v>
      </c>
      <c r="D61" s="43" t="s">
        <v>351</v>
      </c>
      <c r="E61" s="43" t="s">
        <v>475</v>
      </c>
      <c r="F61" s="43"/>
      <c r="G61" s="44">
        <f t="shared" si="3"/>
        <v>50</v>
      </c>
      <c r="H61" s="44">
        <f t="shared" si="3"/>
        <v>0</v>
      </c>
      <c r="I61" s="192">
        <f t="shared" si="1"/>
        <v>0</v>
      </c>
    </row>
    <row r="62" spans="1:9" ht="20.25" customHeight="1">
      <c r="A62" s="54"/>
      <c r="B62" s="50" t="s">
        <v>432</v>
      </c>
      <c r="C62" s="43" t="s">
        <v>376</v>
      </c>
      <c r="D62" s="43" t="s">
        <v>351</v>
      </c>
      <c r="E62" s="43" t="s">
        <v>475</v>
      </c>
      <c r="F62" s="43" t="s">
        <v>435</v>
      </c>
      <c r="G62" s="44">
        <v>50</v>
      </c>
      <c r="H62" s="44">
        <v>0</v>
      </c>
      <c r="I62" s="192">
        <f t="shared" si="1"/>
        <v>0</v>
      </c>
    </row>
    <row r="63" spans="1:9" ht="18.75" customHeight="1">
      <c r="A63" s="54"/>
      <c r="B63" s="51" t="s">
        <v>242</v>
      </c>
      <c r="C63" s="43" t="s">
        <v>376</v>
      </c>
      <c r="D63" s="43" t="s">
        <v>308</v>
      </c>
      <c r="E63" s="43"/>
      <c r="F63" s="43"/>
      <c r="G63" s="49">
        <f>G64+G70+G82+G100</f>
        <v>27408.18359</v>
      </c>
      <c r="H63" s="49">
        <f>H64+H70+H82+H100</f>
        <v>26523.58311</v>
      </c>
      <c r="I63" s="192">
        <f t="shared" si="1"/>
        <v>96.77249505756102</v>
      </c>
    </row>
    <row r="64" spans="1:9" ht="52.5" customHeight="1">
      <c r="A64" s="54"/>
      <c r="B64" s="50" t="s">
        <v>688</v>
      </c>
      <c r="C64" s="43" t="s">
        <v>376</v>
      </c>
      <c r="D64" s="43" t="s">
        <v>308</v>
      </c>
      <c r="E64" s="43" t="s">
        <v>610</v>
      </c>
      <c r="F64" s="43"/>
      <c r="G64" s="49">
        <f>G65+G68</f>
        <v>427.4626</v>
      </c>
      <c r="H64" s="49">
        <f>H65+H68</f>
        <v>427.4626</v>
      </c>
      <c r="I64" s="192">
        <f t="shared" si="1"/>
        <v>100</v>
      </c>
    </row>
    <row r="65" spans="1:9" ht="39.75" customHeight="1">
      <c r="A65" s="54"/>
      <c r="B65" s="50" t="s">
        <v>476</v>
      </c>
      <c r="C65" s="43" t="s">
        <v>376</v>
      </c>
      <c r="D65" s="43" t="s">
        <v>308</v>
      </c>
      <c r="E65" s="43" t="s">
        <v>611</v>
      </c>
      <c r="F65" s="43"/>
      <c r="G65" s="49">
        <f>G66</f>
        <v>38.861</v>
      </c>
      <c r="H65" s="49">
        <f>H66</f>
        <v>38.861</v>
      </c>
      <c r="I65" s="192">
        <f t="shared" si="1"/>
        <v>100</v>
      </c>
    </row>
    <row r="66" spans="1:9" ht="26.25" customHeight="1">
      <c r="A66" s="54"/>
      <c r="B66" s="51" t="s">
        <v>666</v>
      </c>
      <c r="C66" s="43" t="s">
        <v>376</v>
      </c>
      <c r="D66" s="43" t="s">
        <v>308</v>
      </c>
      <c r="E66" s="43" t="s">
        <v>611</v>
      </c>
      <c r="F66" s="43" t="s">
        <v>247</v>
      </c>
      <c r="G66" s="49">
        <v>38.861</v>
      </c>
      <c r="H66" s="49">
        <v>38.861</v>
      </c>
      <c r="I66" s="192">
        <f t="shared" si="1"/>
        <v>100</v>
      </c>
    </row>
    <row r="67" spans="1:9" ht="60" customHeight="1" hidden="1">
      <c r="A67" s="54"/>
      <c r="B67" s="108" t="s">
        <v>103</v>
      </c>
      <c r="C67" s="109"/>
      <c r="D67" s="109"/>
      <c r="E67" s="109"/>
      <c r="F67" s="43"/>
      <c r="G67" s="49"/>
      <c r="H67" s="49"/>
      <c r="I67" s="192" t="e">
        <f t="shared" si="1"/>
        <v>#DIV/0!</v>
      </c>
    </row>
    <row r="68" spans="1:9" ht="39" customHeight="1">
      <c r="A68" s="54"/>
      <c r="B68" s="50" t="s">
        <v>53</v>
      </c>
      <c r="C68" s="43" t="s">
        <v>376</v>
      </c>
      <c r="D68" s="43" t="s">
        <v>308</v>
      </c>
      <c r="E68" s="43" t="s">
        <v>54</v>
      </c>
      <c r="F68" s="43"/>
      <c r="G68" s="44">
        <f>G69</f>
        <v>388.6016</v>
      </c>
      <c r="H68" s="44">
        <f>H69</f>
        <v>388.6016</v>
      </c>
      <c r="I68" s="192">
        <f t="shared" si="1"/>
        <v>100</v>
      </c>
    </row>
    <row r="69" spans="1:9" ht="29.25" customHeight="1">
      <c r="A69" s="54"/>
      <c r="B69" s="51" t="s">
        <v>666</v>
      </c>
      <c r="C69" s="43" t="s">
        <v>376</v>
      </c>
      <c r="D69" s="43" t="s">
        <v>308</v>
      </c>
      <c r="E69" s="43" t="s">
        <v>54</v>
      </c>
      <c r="F69" s="43" t="s">
        <v>247</v>
      </c>
      <c r="G69" s="44">
        <v>388.6016</v>
      </c>
      <c r="H69" s="44">
        <v>388.6016</v>
      </c>
      <c r="I69" s="192">
        <f t="shared" si="1"/>
        <v>100</v>
      </c>
    </row>
    <row r="70" spans="1:9" ht="16.5" customHeight="1">
      <c r="A70" s="54"/>
      <c r="B70" s="51" t="s">
        <v>390</v>
      </c>
      <c r="C70" s="43" t="s">
        <v>376</v>
      </c>
      <c r="D70" s="43" t="s">
        <v>308</v>
      </c>
      <c r="E70" s="43" t="s">
        <v>469</v>
      </c>
      <c r="F70" s="43"/>
      <c r="G70" s="44">
        <f>G71+G74+G78+G80</f>
        <v>18833.84282</v>
      </c>
      <c r="H70" s="44">
        <f>H71+H74+H78+H80</f>
        <v>18173.202520000003</v>
      </c>
      <c r="I70" s="192">
        <f t="shared" si="1"/>
        <v>96.49227029070003</v>
      </c>
    </row>
    <row r="71" spans="1:9" ht="39.75" customHeight="1">
      <c r="A71" s="54"/>
      <c r="B71" s="51" t="s">
        <v>547</v>
      </c>
      <c r="C71" s="43" t="s">
        <v>376</v>
      </c>
      <c r="D71" s="43" t="s">
        <v>308</v>
      </c>
      <c r="E71" s="43" t="s">
        <v>478</v>
      </c>
      <c r="F71" s="43"/>
      <c r="G71" s="44">
        <f>G72+G73</f>
        <v>500</v>
      </c>
      <c r="H71" s="44">
        <f>H72+H73</f>
        <v>439.72778</v>
      </c>
      <c r="I71" s="192">
        <f t="shared" si="1"/>
        <v>87.945556</v>
      </c>
    </row>
    <row r="72" spans="1:9" ht="28.5" customHeight="1">
      <c r="A72" s="54"/>
      <c r="B72" s="50" t="s">
        <v>431</v>
      </c>
      <c r="C72" s="43" t="s">
        <v>376</v>
      </c>
      <c r="D72" s="43" t="s">
        <v>308</v>
      </c>
      <c r="E72" s="43" t="s">
        <v>478</v>
      </c>
      <c r="F72" s="43" t="s">
        <v>434</v>
      </c>
      <c r="G72" s="44">
        <v>496.04</v>
      </c>
      <c r="H72" s="44">
        <f>' пр 8 '!H62</f>
        <v>435.76778</v>
      </c>
      <c r="I72" s="192">
        <f t="shared" si="1"/>
        <v>87.84932263527135</v>
      </c>
    </row>
    <row r="73" spans="1:9" ht="20.25" customHeight="1">
      <c r="A73" s="54"/>
      <c r="B73" s="50" t="s">
        <v>432</v>
      </c>
      <c r="C73" s="43" t="s">
        <v>376</v>
      </c>
      <c r="D73" s="43" t="s">
        <v>308</v>
      </c>
      <c r="E73" s="43" t="s">
        <v>478</v>
      </c>
      <c r="F73" s="43" t="s">
        <v>435</v>
      </c>
      <c r="G73" s="44">
        <v>3.96</v>
      </c>
      <c r="H73" s="44">
        <f>' пр 8 '!H63</f>
        <v>3.96</v>
      </c>
      <c r="I73" s="192">
        <f t="shared" si="1"/>
        <v>100</v>
      </c>
    </row>
    <row r="74" spans="1:9" ht="39" customHeight="1">
      <c r="A74" s="54"/>
      <c r="B74" s="56" t="s">
        <v>548</v>
      </c>
      <c r="C74" s="43" t="s">
        <v>376</v>
      </c>
      <c r="D74" s="43" t="s">
        <v>308</v>
      </c>
      <c r="E74" s="43" t="s">
        <v>479</v>
      </c>
      <c r="F74" s="43"/>
      <c r="G74" s="44">
        <f>G75+G76+G77</f>
        <v>17519.14282</v>
      </c>
      <c r="H74" s="44">
        <f>H75+H76+H77</f>
        <v>16918.77474</v>
      </c>
      <c r="I74" s="192">
        <f t="shared" si="1"/>
        <v>96.57307388741295</v>
      </c>
    </row>
    <row r="75" spans="1:9" ht="52.5" customHeight="1">
      <c r="A75" s="54"/>
      <c r="B75" s="50" t="s">
        <v>430</v>
      </c>
      <c r="C75" s="43" t="s">
        <v>376</v>
      </c>
      <c r="D75" s="43" t="s">
        <v>308</v>
      </c>
      <c r="E75" s="43" t="s">
        <v>479</v>
      </c>
      <c r="F75" s="43" t="s">
        <v>433</v>
      </c>
      <c r="G75" s="44">
        <v>12237.97942</v>
      </c>
      <c r="H75" s="44">
        <f>' пр 8 '!H65</f>
        <v>12140.47939</v>
      </c>
      <c r="I75" s="192">
        <f t="shared" si="1"/>
        <v>99.20329960809822</v>
      </c>
    </row>
    <row r="76" spans="1:9" ht="29.25" customHeight="1">
      <c r="A76" s="54"/>
      <c r="B76" s="50" t="s">
        <v>431</v>
      </c>
      <c r="C76" s="43" t="s">
        <v>376</v>
      </c>
      <c r="D76" s="43" t="s">
        <v>308</v>
      </c>
      <c r="E76" s="43" t="s">
        <v>479</v>
      </c>
      <c r="F76" s="43" t="s">
        <v>434</v>
      </c>
      <c r="G76" s="44">
        <f>5142.50117-10</f>
        <v>5132.50117</v>
      </c>
      <c r="H76" s="44">
        <f>' пр 8 '!H66</f>
        <v>4634.40552</v>
      </c>
      <c r="I76" s="192">
        <f t="shared" si="1"/>
        <v>90.29526475490313</v>
      </c>
    </row>
    <row r="77" spans="1:9" ht="16.5" customHeight="1">
      <c r="A77" s="54"/>
      <c r="B77" s="50" t="s">
        <v>432</v>
      </c>
      <c r="C77" s="43" t="s">
        <v>376</v>
      </c>
      <c r="D77" s="43" t="s">
        <v>308</v>
      </c>
      <c r="E77" s="43" t="s">
        <v>479</v>
      </c>
      <c r="F77" s="43" t="s">
        <v>435</v>
      </c>
      <c r="G77" s="44">
        <f>138.66223+10</f>
        <v>148.66223</v>
      </c>
      <c r="H77" s="44">
        <f>' пр 8 '!H67</f>
        <v>143.88983</v>
      </c>
      <c r="I77" s="192">
        <f t="shared" si="1"/>
        <v>96.78976966778986</v>
      </c>
    </row>
    <row r="78" spans="1:9" ht="51" customHeight="1">
      <c r="A78" s="54"/>
      <c r="B78" s="58" t="s">
        <v>549</v>
      </c>
      <c r="C78" s="43" t="s">
        <v>376</v>
      </c>
      <c r="D78" s="43" t="s">
        <v>308</v>
      </c>
      <c r="E78" s="43" t="s">
        <v>480</v>
      </c>
      <c r="F78" s="43"/>
      <c r="G78" s="44">
        <f>G79</f>
        <v>37.3</v>
      </c>
      <c r="H78" s="44">
        <f>H79</f>
        <v>37.3</v>
      </c>
      <c r="I78" s="192">
        <f aca="true" t="shared" si="4" ref="I78:I141">H78/G78*100</f>
        <v>100</v>
      </c>
    </row>
    <row r="79" spans="1:9" ht="26.25" customHeight="1">
      <c r="A79" s="54"/>
      <c r="B79" s="50" t="s">
        <v>431</v>
      </c>
      <c r="C79" s="43" t="s">
        <v>376</v>
      </c>
      <c r="D79" s="43" t="s">
        <v>308</v>
      </c>
      <c r="E79" s="43" t="s">
        <v>480</v>
      </c>
      <c r="F79" s="43" t="s">
        <v>434</v>
      </c>
      <c r="G79" s="44">
        <v>37.3</v>
      </c>
      <c r="H79" s="44">
        <f>' пр 8 '!H69</f>
        <v>37.3</v>
      </c>
      <c r="I79" s="192">
        <f t="shared" si="4"/>
        <v>100</v>
      </c>
    </row>
    <row r="80" spans="1:9" ht="42.75" customHeight="1">
      <c r="A80" s="54"/>
      <c r="B80" s="58" t="s">
        <v>550</v>
      </c>
      <c r="C80" s="43" t="s">
        <v>376</v>
      </c>
      <c r="D80" s="43" t="s">
        <v>308</v>
      </c>
      <c r="E80" s="43" t="s">
        <v>3</v>
      </c>
      <c r="F80" s="43"/>
      <c r="G80" s="44">
        <f>G81</f>
        <v>777.4</v>
      </c>
      <c r="H80" s="44">
        <f>H81</f>
        <v>777.4</v>
      </c>
      <c r="I80" s="192">
        <f t="shared" si="4"/>
        <v>100</v>
      </c>
    </row>
    <row r="81" spans="1:9" ht="16.5" customHeight="1">
      <c r="A81" s="54"/>
      <c r="B81" s="50" t="s">
        <v>432</v>
      </c>
      <c r="C81" s="43" t="s">
        <v>376</v>
      </c>
      <c r="D81" s="43" t="s">
        <v>308</v>
      </c>
      <c r="E81" s="43" t="s">
        <v>3</v>
      </c>
      <c r="F81" s="43" t="s">
        <v>435</v>
      </c>
      <c r="G81" s="44">
        <v>777.4</v>
      </c>
      <c r="H81" s="44">
        <f>' пр 8 '!H71</f>
        <v>777.4</v>
      </c>
      <c r="I81" s="192">
        <f t="shared" si="4"/>
        <v>100</v>
      </c>
    </row>
    <row r="82" spans="1:9" ht="40.5" customHeight="1">
      <c r="A82" s="54"/>
      <c r="B82" s="110" t="s">
        <v>206</v>
      </c>
      <c r="C82" s="43" t="s">
        <v>376</v>
      </c>
      <c r="D82" s="43" t="s">
        <v>308</v>
      </c>
      <c r="E82" s="43" t="s">
        <v>647</v>
      </c>
      <c r="F82" s="43"/>
      <c r="G82" s="44">
        <f>G83+G94</f>
        <v>7931.4611700000005</v>
      </c>
      <c r="H82" s="44">
        <f>H83+H94</f>
        <v>7922.91799</v>
      </c>
      <c r="I82" s="192">
        <f t="shared" si="4"/>
        <v>99.89228743838129</v>
      </c>
    </row>
    <row r="83" spans="1:9" ht="29.25" customHeight="1">
      <c r="A83" s="54"/>
      <c r="B83" s="111" t="s">
        <v>384</v>
      </c>
      <c r="C83" s="43" t="s">
        <v>376</v>
      </c>
      <c r="D83" s="43" t="s">
        <v>308</v>
      </c>
      <c r="E83" s="43" t="s">
        <v>648</v>
      </c>
      <c r="F83" s="43"/>
      <c r="G83" s="44">
        <f>G84+G88+G91</f>
        <v>3448.6721700000003</v>
      </c>
      <c r="H83" s="44">
        <f>H84+H88+H91</f>
        <v>3448.67191</v>
      </c>
      <c r="I83" s="192">
        <f t="shared" si="4"/>
        <v>99.99999246086647</v>
      </c>
    </row>
    <row r="84" spans="1:9" ht="52.5" customHeight="1">
      <c r="A84" s="54"/>
      <c r="B84" s="58" t="s">
        <v>612</v>
      </c>
      <c r="C84" s="43" t="s">
        <v>376</v>
      </c>
      <c r="D84" s="43" t="s">
        <v>308</v>
      </c>
      <c r="E84" s="43" t="s">
        <v>629</v>
      </c>
      <c r="F84" s="43"/>
      <c r="G84" s="44">
        <f>G85</f>
        <v>904</v>
      </c>
      <c r="H84" s="44">
        <f>H85</f>
        <v>904</v>
      </c>
      <c r="I84" s="192">
        <f t="shared" si="4"/>
        <v>100</v>
      </c>
    </row>
    <row r="85" spans="1:9" ht="42" customHeight="1">
      <c r="A85" s="54"/>
      <c r="B85" s="58" t="s">
        <v>547</v>
      </c>
      <c r="C85" s="43" t="s">
        <v>376</v>
      </c>
      <c r="D85" s="43" t="s">
        <v>308</v>
      </c>
      <c r="E85" s="43" t="s">
        <v>630</v>
      </c>
      <c r="F85" s="43"/>
      <c r="G85" s="44">
        <f>G86+G87</f>
        <v>904</v>
      </c>
      <c r="H85" s="44">
        <f>H86+H87</f>
        <v>904</v>
      </c>
      <c r="I85" s="192">
        <f t="shared" si="4"/>
        <v>100</v>
      </c>
    </row>
    <row r="86" spans="1:9" ht="28.5" customHeight="1">
      <c r="A86" s="54"/>
      <c r="B86" s="50" t="s">
        <v>431</v>
      </c>
      <c r="C86" s="43" t="s">
        <v>376</v>
      </c>
      <c r="D86" s="43" t="s">
        <v>308</v>
      </c>
      <c r="E86" s="43" t="s">
        <v>630</v>
      </c>
      <c r="F86" s="43" t="s">
        <v>434</v>
      </c>
      <c r="G86" s="44">
        <v>904</v>
      </c>
      <c r="H86" s="44">
        <f>' пр 8 '!H327</f>
        <v>904</v>
      </c>
      <c r="I86" s="192">
        <f t="shared" si="4"/>
        <v>100</v>
      </c>
    </row>
    <row r="87" spans="1:9" ht="28.5" customHeight="1" hidden="1">
      <c r="A87" s="54"/>
      <c r="B87" s="50" t="s">
        <v>432</v>
      </c>
      <c r="C87" s="43" t="s">
        <v>361</v>
      </c>
      <c r="D87" s="43" t="s">
        <v>333</v>
      </c>
      <c r="E87" s="43" t="s">
        <v>183</v>
      </c>
      <c r="F87" s="43" t="s">
        <v>435</v>
      </c>
      <c r="G87" s="44">
        <v>0</v>
      </c>
      <c r="H87" s="44">
        <v>0</v>
      </c>
      <c r="I87" s="192" t="e">
        <f t="shared" si="4"/>
        <v>#DIV/0!</v>
      </c>
    </row>
    <row r="88" spans="1:9" ht="28.5" customHeight="1">
      <c r="A88" s="54"/>
      <c r="B88" s="51" t="s">
        <v>613</v>
      </c>
      <c r="C88" s="43" t="s">
        <v>376</v>
      </c>
      <c r="D88" s="43" t="s">
        <v>308</v>
      </c>
      <c r="E88" s="43" t="s">
        <v>631</v>
      </c>
      <c r="F88" s="43"/>
      <c r="G88" s="44">
        <f>G89</f>
        <v>1675.86217</v>
      </c>
      <c r="H88" s="44">
        <f>H89</f>
        <v>1675.86191</v>
      </c>
      <c r="I88" s="192">
        <f t="shared" si="4"/>
        <v>99.99998448559764</v>
      </c>
    </row>
    <row r="89" spans="1:9" ht="42" customHeight="1">
      <c r="A89" s="54"/>
      <c r="B89" s="58" t="s">
        <v>547</v>
      </c>
      <c r="C89" s="43" t="s">
        <v>376</v>
      </c>
      <c r="D89" s="43" t="s">
        <v>308</v>
      </c>
      <c r="E89" s="43" t="s">
        <v>632</v>
      </c>
      <c r="F89" s="43"/>
      <c r="G89" s="44">
        <f>G90</f>
        <v>1675.86217</v>
      </c>
      <c r="H89" s="44">
        <f>H90</f>
        <v>1675.86191</v>
      </c>
      <c r="I89" s="192">
        <f t="shared" si="4"/>
        <v>99.99998448559764</v>
      </c>
    </row>
    <row r="90" spans="1:9" ht="28.5" customHeight="1">
      <c r="A90" s="54"/>
      <c r="B90" s="50" t="s">
        <v>431</v>
      </c>
      <c r="C90" s="43" t="s">
        <v>376</v>
      </c>
      <c r="D90" s="43" t="s">
        <v>308</v>
      </c>
      <c r="E90" s="43" t="s">
        <v>632</v>
      </c>
      <c r="F90" s="43" t="s">
        <v>434</v>
      </c>
      <c r="G90" s="44">
        <v>1675.86217</v>
      </c>
      <c r="H90" s="44">
        <f>' пр 8 '!H330</f>
        <v>1675.86191</v>
      </c>
      <c r="I90" s="192">
        <f t="shared" si="4"/>
        <v>99.99998448559764</v>
      </c>
    </row>
    <row r="91" spans="1:9" ht="58.5" customHeight="1">
      <c r="A91" s="54"/>
      <c r="B91" s="51" t="s">
        <v>615</v>
      </c>
      <c r="C91" s="43" t="s">
        <v>376</v>
      </c>
      <c r="D91" s="43" t="s">
        <v>308</v>
      </c>
      <c r="E91" s="43" t="s">
        <v>633</v>
      </c>
      <c r="F91" s="43"/>
      <c r="G91" s="44">
        <f>G92</f>
        <v>868.81</v>
      </c>
      <c r="H91" s="44">
        <f>H92</f>
        <v>868.81</v>
      </c>
      <c r="I91" s="192">
        <f t="shared" si="4"/>
        <v>100</v>
      </c>
    </row>
    <row r="92" spans="1:9" ht="42" customHeight="1">
      <c r="A92" s="54"/>
      <c r="B92" s="58" t="s">
        <v>547</v>
      </c>
      <c r="C92" s="43" t="s">
        <v>376</v>
      </c>
      <c r="D92" s="43" t="s">
        <v>308</v>
      </c>
      <c r="E92" s="43" t="s">
        <v>634</v>
      </c>
      <c r="F92" s="43"/>
      <c r="G92" s="44">
        <f>G93</f>
        <v>868.81</v>
      </c>
      <c r="H92" s="44">
        <f>H93</f>
        <v>868.81</v>
      </c>
      <c r="I92" s="192">
        <f t="shared" si="4"/>
        <v>100</v>
      </c>
    </row>
    <row r="93" spans="1:9" ht="28.5" customHeight="1">
      <c r="A93" s="54"/>
      <c r="B93" s="50" t="s">
        <v>431</v>
      </c>
      <c r="C93" s="43" t="s">
        <v>376</v>
      </c>
      <c r="D93" s="43" t="s">
        <v>308</v>
      </c>
      <c r="E93" s="43" t="s">
        <v>634</v>
      </c>
      <c r="F93" s="43" t="s">
        <v>434</v>
      </c>
      <c r="G93" s="44">
        <v>868.81</v>
      </c>
      <c r="H93" s="44">
        <f>' пр 8 '!H333</f>
        <v>868.81</v>
      </c>
      <c r="I93" s="192">
        <f t="shared" si="4"/>
        <v>100</v>
      </c>
    </row>
    <row r="94" spans="1:9" ht="21" customHeight="1">
      <c r="A94" s="54"/>
      <c r="B94" s="51" t="s">
        <v>616</v>
      </c>
      <c r="C94" s="43" t="s">
        <v>376</v>
      </c>
      <c r="D94" s="43" t="s">
        <v>308</v>
      </c>
      <c r="E94" s="43" t="s">
        <v>575</v>
      </c>
      <c r="F94" s="43"/>
      <c r="G94" s="44">
        <f>G95</f>
        <v>4482.789000000001</v>
      </c>
      <c r="H94" s="44">
        <f>H95</f>
        <v>4474.24608</v>
      </c>
      <c r="I94" s="192">
        <f t="shared" si="4"/>
        <v>99.80942846071942</v>
      </c>
    </row>
    <row r="95" spans="1:9" ht="21" customHeight="1">
      <c r="A95" s="54"/>
      <c r="B95" s="51" t="s">
        <v>623</v>
      </c>
      <c r="C95" s="43" t="s">
        <v>376</v>
      </c>
      <c r="D95" s="43" t="s">
        <v>308</v>
      </c>
      <c r="E95" s="43" t="s">
        <v>602</v>
      </c>
      <c r="F95" s="43"/>
      <c r="G95" s="44">
        <f>G97+G98+G99</f>
        <v>4482.789000000001</v>
      </c>
      <c r="H95" s="44">
        <f>H97+H98+H99</f>
        <v>4474.24608</v>
      </c>
      <c r="I95" s="192">
        <f t="shared" si="4"/>
        <v>99.80942846071942</v>
      </c>
    </row>
    <row r="96" spans="1:9" ht="39.75" customHeight="1">
      <c r="A96" s="54"/>
      <c r="B96" s="51" t="s">
        <v>548</v>
      </c>
      <c r="C96" s="43" t="s">
        <v>376</v>
      </c>
      <c r="D96" s="43" t="s">
        <v>308</v>
      </c>
      <c r="E96" s="43" t="s">
        <v>514</v>
      </c>
      <c r="F96" s="43"/>
      <c r="G96" s="44">
        <f>G97+G98+G99</f>
        <v>4482.789000000001</v>
      </c>
      <c r="H96" s="44">
        <f>H97+H98+H99</f>
        <v>4474.24608</v>
      </c>
      <c r="I96" s="192">
        <f t="shared" si="4"/>
        <v>99.80942846071942</v>
      </c>
    </row>
    <row r="97" spans="1:9" ht="56.25" customHeight="1">
      <c r="A97" s="54"/>
      <c r="B97" s="50" t="s">
        <v>430</v>
      </c>
      <c r="C97" s="43" t="s">
        <v>376</v>
      </c>
      <c r="D97" s="43" t="s">
        <v>308</v>
      </c>
      <c r="E97" s="43" t="s">
        <v>514</v>
      </c>
      <c r="F97" s="43" t="s">
        <v>433</v>
      </c>
      <c r="G97" s="44">
        <v>3352.869</v>
      </c>
      <c r="H97" s="44">
        <f>' пр 8 '!H337</f>
        <v>3351.34059</v>
      </c>
      <c r="I97" s="192">
        <f t="shared" si="4"/>
        <v>99.95441486082515</v>
      </c>
    </row>
    <row r="98" spans="1:9" ht="29.25" customHeight="1">
      <c r="A98" s="54"/>
      <c r="B98" s="50" t="s">
        <v>431</v>
      </c>
      <c r="C98" s="43" t="s">
        <v>376</v>
      </c>
      <c r="D98" s="43" t="s">
        <v>308</v>
      </c>
      <c r="E98" s="43" t="s">
        <v>514</v>
      </c>
      <c r="F98" s="43" t="s">
        <v>434</v>
      </c>
      <c r="G98" s="44">
        <v>1029.92</v>
      </c>
      <c r="H98" s="44">
        <f>' пр 8 '!H338</f>
        <v>1029.91906</v>
      </c>
      <c r="I98" s="192">
        <f t="shared" si="4"/>
        <v>99.99990873077519</v>
      </c>
    </row>
    <row r="99" spans="1:9" ht="16.5" customHeight="1">
      <c r="A99" s="54"/>
      <c r="B99" s="50" t="s">
        <v>432</v>
      </c>
      <c r="C99" s="43" t="s">
        <v>376</v>
      </c>
      <c r="D99" s="43" t="s">
        <v>308</v>
      </c>
      <c r="E99" s="43" t="s">
        <v>514</v>
      </c>
      <c r="F99" s="43" t="s">
        <v>435</v>
      </c>
      <c r="G99" s="44">
        <v>100</v>
      </c>
      <c r="H99" s="44">
        <f>' пр 8 '!H339</f>
        <v>92.98643</v>
      </c>
      <c r="I99" s="192">
        <f t="shared" si="4"/>
        <v>92.98643</v>
      </c>
    </row>
    <row r="100" spans="1:9" ht="29.25" customHeight="1">
      <c r="A100" s="54"/>
      <c r="B100" s="51" t="s">
        <v>595</v>
      </c>
      <c r="C100" s="43" t="s">
        <v>376</v>
      </c>
      <c r="D100" s="43" t="s">
        <v>308</v>
      </c>
      <c r="E100" s="43" t="s">
        <v>481</v>
      </c>
      <c r="F100" s="47"/>
      <c r="G100" s="44">
        <f>G101</f>
        <v>215.417</v>
      </c>
      <c r="H100" s="44">
        <f>H101</f>
        <v>0</v>
      </c>
      <c r="I100" s="192">
        <f t="shared" si="4"/>
        <v>0</v>
      </c>
    </row>
    <row r="101" spans="1:9" ht="17.25" customHeight="1">
      <c r="A101" s="54"/>
      <c r="B101" s="50" t="s">
        <v>432</v>
      </c>
      <c r="C101" s="43" t="s">
        <v>376</v>
      </c>
      <c r="D101" s="43" t="s">
        <v>308</v>
      </c>
      <c r="E101" s="43" t="s">
        <v>481</v>
      </c>
      <c r="F101" s="43" t="s">
        <v>435</v>
      </c>
      <c r="G101" s="44">
        <f>57.317+158.1</f>
        <v>215.417</v>
      </c>
      <c r="H101" s="44">
        <v>0</v>
      </c>
      <c r="I101" s="192">
        <f t="shared" si="4"/>
        <v>0</v>
      </c>
    </row>
    <row r="102" spans="1:9" ht="15" customHeight="1">
      <c r="A102" s="173" t="s">
        <v>278</v>
      </c>
      <c r="B102" s="138" t="s">
        <v>209</v>
      </c>
      <c r="C102" s="43" t="s">
        <v>377</v>
      </c>
      <c r="D102" s="43"/>
      <c r="E102" s="43"/>
      <c r="F102" s="43"/>
      <c r="G102" s="44">
        <f>G103</f>
        <v>398.8</v>
      </c>
      <c r="H102" s="44">
        <f>H103</f>
        <v>398.8</v>
      </c>
      <c r="I102" s="192">
        <f t="shared" si="4"/>
        <v>100</v>
      </c>
    </row>
    <row r="103" spans="1:9" ht="17.25" customHeight="1">
      <c r="A103" s="54"/>
      <c r="B103" s="51" t="s">
        <v>243</v>
      </c>
      <c r="C103" s="43" t="s">
        <v>377</v>
      </c>
      <c r="D103" s="43" t="s">
        <v>378</v>
      </c>
      <c r="E103" s="43"/>
      <c r="F103" s="43"/>
      <c r="G103" s="44">
        <f>G105</f>
        <v>398.8</v>
      </c>
      <c r="H103" s="44">
        <f>H105</f>
        <v>398.8</v>
      </c>
      <c r="I103" s="192">
        <f t="shared" si="4"/>
        <v>100</v>
      </c>
    </row>
    <row r="104" spans="1:9" ht="15" customHeight="1">
      <c r="A104" s="54"/>
      <c r="B104" s="51" t="s">
        <v>390</v>
      </c>
      <c r="C104" s="43" t="s">
        <v>377</v>
      </c>
      <c r="D104" s="43" t="s">
        <v>378</v>
      </c>
      <c r="E104" s="43" t="s">
        <v>469</v>
      </c>
      <c r="F104" s="43"/>
      <c r="G104" s="44">
        <f>SUM(G105)</f>
        <v>398.8</v>
      </c>
      <c r="H104" s="44">
        <f>SUM(H105)</f>
        <v>398.8</v>
      </c>
      <c r="I104" s="192">
        <f t="shared" si="4"/>
        <v>100</v>
      </c>
    </row>
    <row r="105" spans="1:9" ht="31.5" customHeight="1">
      <c r="A105" s="54"/>
      <c r="B105" s="112" t="s">
        <v>552</v>
      </c>
      <c r="C105" s="43" t="s">
        <v>377</v>
      </c>
      <c r="D105" s="43" t="s">
        <v>378</v>
      </c>
      <c r="E105" s="43" t="s">
        <v>483</v>
      </c>
      <c r="F105" s="43"/>
      <c r="G105" s="44">
        <f>G106</f>
        <v>398.8</v>
      </c>
      <c r="H105" s="44">
        <f>H106</f>
        <v>398.8</v>
      </c>
      <c r="I105" s="192">
        <f t="shared" si="4"/>
        <v>100</v>
      </c>
    </row>
    <row r="106" spans="1:9" ht="16.5" customHeight="1">
      <c r="A106" s="54"/>
      <c r="B106" s="113" t="s">
        <v>597</v>
      </c>
      <c r="C106" s="43" t="s">
        <v>377</v>
      </c>
      <c r="D106" s="43" t="s">
        <v>378</v>
      </c>
      <c r="E106" s="43" t="s">
        <v>483</v>
      </c>
      <c r="F106" s="43"/>
      <c r="G106" s="44">
        <f>G107+G108</f>
        <v>398.8</v>
      </c>
      <c r="H106" s="44">
        <f>H107+H108</f>
        <v>398.8</v>
      </c>
      <c r="I106" s="192">
        <f t="shared" si="4"/>
        <v>100</v>
      </c>
    </row>
    <row r="107" spans="1:9" ht="53.25" customHeight="1">
      <c r="A107" s="54"/>
      <c r="B107" s="50" t="s">
        <v>430</v>
      </c>
      <c r="C107" s="43" t="s">
        <v>377</v>
      </c>
      <c r="D107" s="43" t="s">
        <v>378</v>
      </c>
      <c r="E107" s="43" t="s">
        <v>483</v>
      </c>
      <c r="F107" s="43" t="s">
        <v>433</v>
      </c>
      <c r="G107" s="44">
        <v>345.723</v>
      </c>
      <c r="H107" s="44">
        <f>' пр 8 '!H78</f>
        <v>345.723</v>
      </c>
      <c r="I107" s="192">
        <f t="shared" si="4"/>
        <v>100</v>
      </c>
    </row>
    <row r="108" spans="1:9" ht="26.25" customHeight="1">
      <c r="A108" s="54"/>
      <c r="B108" s="50" t="s">
        <v>431</v>
      </c>
      <c r="C108" s="43" t="s">
        <v>377</v>
      </c>
      <c r="D108" s="43" t="s">
        <v>378</v>
      </c>
      <c r="E108" s="43" t="s">
        <v>483</v>
      </c>
      <c r="F108" s="43" t="s">
        <v>434</v>
      </c>
      <c r="G108" s="44">
        <v>53.077</v>
      </c>
      <c r="H108" s="44">
        <f>' пр 8 '!H79</f>
        <v>53.077</v>
      </c>
      <c r="I108" s="192">
        <f t="shared" si="4"/>
        <v>100</v>
      </c>
    </row>
    <row r="109" spans="1:9" ht="30.75" customHeight="1">
      <c r="A109" s="173" t="s">
        <v>228</v>
      </c>
      <c r="B109" s="175" t="s">
        <v>210</v>
      </c>
      <c r="C109" s="176" t="s">
        <v>378</v>
      </c>
      <c r="D109" s="43"/>
      <c r="E109" s="43"/>
      <c r="F109" s="43"/>
      <c r="G109" s="44">
        <f>G110+G116+G133</f>
        <v>5662.07205</v>
      </c>
      <c r="H109" s="44">
        <f>H110+H116+H133</f>
        <v>5338.32191</v>
      </c>
      <c r="I109" s="192">
        <f t="shared" si="4"/>
        <v>94.28212609904885</v>
      </c>
    </row>
    <row r="110" spans="1:9" ht="15" customHeight="1">
      <c r="A110" s="54"/>
      <c r="B110" s="50" t="s">
        <v>415</v>
      </c>
      <c r="C110" s="43" t="s">
        <v>378</v>
      </c>
      <c r="D110" s="43" t="s">
        <v>379</v>
      </c>
      <c r="E110" s="43"/>
      <c r="F110" s="43"/>
      <c r="G110" s="44">
        <f>G112</f>
        <v>340.8</v>
      </c>
      <c r="H110" s="44">
        <f>H112</f>
        <v>339.69309000000004</v>
      </c>
      <c r="I110" s="192">
        <f t="shared" si="4"/>
        <v>99.67520246478874</v>
      </c>
    </row>
    <row r="111" spans="1:9" ht="16.5" customHeight="1">
      <c r="A111" s="54"/>
      <c r="B111" s="50" t="s">
        <v>390</v>
      </c>
      <c r="C111" s="43" t="s">
        <v>378</v>
      </c>
      <c r="D111" s="43" t="s">
        <v>379</v>
      </c>
      <c r="E111" s="43" t="s">
        <v>469</v>
      </c>
      <c r="F111" s="43"/>
      <c r="G111" s="44">
        <f>SUM(G112)</f>
        <v>340.8</v>
      </c>
      <c r="H111" s="44">
        <f>SUM(H112)</f>
        <v>339.69309000000004</v>
      </c>
      <c r="I111" s="192">
        <f t="shared" si="4"/>
        <v>99.67520246478874</v>
      </c>
    </row>
    <row r="112" spans="1:9" ht="29.25" customHeight="1">
      <c r="A112" s="54"/>
      <c r="B112" s="51" t="s">
        <v>553</v>
      </c>
      <c r="C112" s="43" t="s">
        <v>378</v>
      </c>
      <c r="D112" s="43" t="s">
        <v>379</v>
      </c>
      <c r="E112" s="43" t="s">
        <v>469</v>
      </c>
      <c r="F112" s="43"/>
      <c r="G112" s="44">
        <f>G114+G115</f>
        <v>340.8</v>
      </c>
      <c r="H112" s="44">
        <f>H114+H115</f>
        <v>339.69309000000004</v>
      </c>
      <c r="I112" s="192">
        <f t="shared" si="4"/>
        <v>99.67520246478874</v>
      </c>
    </row>
    <row r="113" spans="1:9" ht="14.25" customHeight="1">
      <c r="A113" s="54"/>
      <c r="B113" s="113" t="s">
        <v>597</v>
      </c>
      <c r="C113" s="47" t="s">
        <v>378</v>
      </c>
      <c r="D113" s="47" t="s">
        <v>379</v>
      </c>
      <c r="E113" s="47" t="s">
        <v>486</v>
      </c>
      <c r="F113" s="43"/>
      <c r="G113" s="63">
        <v>316.5</v>
      </c>
      <c r="H113" s="63">
        <v>316.5</v>
      </c>
      <c r="I113" s="192">
        <f t="shared" si="4"/>
        <v>100</v>
      </c>
    </row>
    <row r="114" spans="1:9" ht="52.5" customHeight="1">
      <c r="A114" s="54"/>
      <c r="B114" s="50" t="s">
        <v>430</v>
      </c>
      <c r="C114" s="43" t="s">
        <v>378</v>
      </c>
      <c r="D114" s="43" t="s">
        <v>379</v>
      </c>
      <c r="E114" s="43" t="s">
        <v>485</v>
      </c>
      <c r="F114" s="43" t="s">
        <v>433</v>
      </c>
      <c r="G114" s="44">
        <v>24.3</v>
      </c>
      <c r="H114" s="44">
        <f>' пр 8 '!H84</f>
        <v>23.91885</v>
      </c>
      <c r="I114" s="192">
        <f t="shared" si="4"/>
        <v>98.43148148148147</v>
      </c>
    </row>
    <row r="115" spans="1:9" ht="52.5" customHeight="1">
      <c r="A115" s="54"/>
      <c r="B115" s="50" t="s">
        <v>430</v>
      </c>
      <c r="C115" s="43" t="s">
        <v>378</v>
      </c>
      <c r="D115" s="43" t="s">
        <v>379</v>
      </c>
      <c r="E115" s="43" t="s">
        <v>486</v>
      </c>
      <c r="F115" s="43" t="s">
        <v>433</v>
      </c>
      <c r="G115" s="44">
        <v>316.5</v>
      </c>
      <c r="H115" s="44">
        <f>' пр 8 '!H85</f>
        <v>315.77424</v>
      </c>
      <c r="I115" s="192">
        <f t="shared" si="4"/>
        <v>99.77069194312797</v>
      </c>
    </row>
    <row r="116" spans="1:9" ht="30.75" customHeight="1">
      <c r="A116" s="54"/>
      <c r="B116" s="51" t="s">
        <v>245</v>
      </c>
      <c r="C116" s="43" t="s">
        <v>378</v>
      </c>
      <c r="D116" s="43" t="s">
        <v>211</v>
      </c>
      <c r="E116" s="43"/>
      <c r="F116" s="43"/>
      <c r="G116" s="44">
        <f>G117</f>
        <v>5121.27205</v>
      </c>
      <c r="H116" s="44">
        <f>H117</f>
        <v>4798.62882</v>
      </c>
      <c r="I116" s="192">
        <f t="shared" si="4"/>
        <v>93.69993964683052</v>
      </c>
    </row>
    <row r="117" spans="1:9" ht="33" customHeight="1">
      <c r="A117" s="54"/>
      <c r="B117" s="42" t="s">
        <v>55</v>
      </c>
      <c r="C117" s="43" t="s">
        <v>378</v>
      </c>
      <c r="D117" s="43" t="s">
        <v>211</v>
      </c>
      <c r="E117" s="43" t="s">
        <v>56</v>
      </c>
      <c r="F117" s="43"/>
      <c r="G117" s="44">
        <f>G118+G126</f>
        <v>5121.27205</v>
      </c>
      <c r="H117" s="44">
        <f>H118+H126</f>
        <v>4798.62882</v>
      </c>
      <c r="I117" s="192">
        <f t="shared" si="4"/>
        <v>93.69993964683052</v>
      </c>
    </row>
    <row r="118" spans="1:9" ht="44.25" customHeight="1">
      <c r="A118" s="54"/>
      <c r="B118" s="42" t="s">
        <v>57</v>
      </c>
      <c r="C118" s="43" t="s">
        <v>378</v>
      </c>
      <c r="D118" s="43" t="s">
        <v>211</v>
      </c>
      <c r="E118" s="43" t="s">
        <v>58</v>
      </c>
      <c r="F118" s="43"/>
      <c r="G118" s="44">
        <f>G119+G121+G123</f>
        <v>4749.27205</v>
      </c>
      <c r="H118" s="44">
        <f>H119+H121+H123</f>
        <v>4701.87082</v>
      </c>
      <c r="I118" s="192">
        <f t="shared" si="4"/>
        <v>99.00192641101704</v>
      </c>
    </row>
    <row r="119" spans="1:9" ht="79.5" customHeight="1">
      <c r="A119" s="54"/>
      <c r="B119" s="42" t="s">
        <v>59</v>
      </c>
      <c r="C119" s="43" t="s">
        <v>378</v>
      </c>
      <c r="D119" s="43" t="s">
        <v>211</v>
      </c>
      <c r="E119" s="43" t="s">
        <v>60</v>
      </c>
      <c r="F119" s="43"/>
      <c r="G119" s="44">
        <f>G120</f>
        <v>900</v>
      </c>
      <c r="H119" s="44">
        <f>H120</f>
        <v>900</v>
      </c>
      <c r="I119" s="192">
        <f t="shared" si="4"/>
        <v>100</v>
      </c>
    </row>
    <row r="120" spans="1:9" ht="27" customHeight="1">
      <c r="A120" s="54"/>
      <c r="B120" s="45" t="s">
        <v>431</v>
      </c>
      <c r="C120" s="43" t="s">
        <v>378</v>
      </c>
      <c r="D120" s="43" t="s">
        <v>211</v>
      </c>
      <c r="E120" s="43" t="s">
        <v>60</v>
      </c>
      <c r="F120" s="43" t="s">
        <v>434</v>
      </c>
      <c r="G120" s="44">
        <v>900</v>
      </c>
      <c r="H120" s="44">
        <f>' пр 8 '!H90</f>
        <v>900</v>
      </c>
      <c r="I120" s="192">
        <f t="shared" si="4"/>
        <v>100</v>
      </c>
    </row>
    <row r="121" spans="1:9" ht="29.25" customHeight="1">
      <c r="A121" s="54"/>
      <c r="B121" s="42" t="s">
        <v>61</v>
      </c>
      <c r="C121" s="43" t="s">
        <v>378</v>
      </c>
      <c r="D121" s="43" t="s">
        <v>211</v>
      </c>
      <c r="E121" s="43" t="s">
        <v>62</v>
      </c>
      <c r="F121" s="43"/>
      <c r="G121" s="44">
        <f>G122</f>
        <v>100</v>
      </c>
      <c r="H121" s="44">
        <f>H122</f>
        <v>59.87789</v>
      </c>
      <c r="I121" s="192">
        <f t="shared" si="4"/>
        <v>59.87789</v>
      </c>
    </row>
    <row r="122" spans="1:9" ht="27" customHeight="1">
      <c r="A122" s="54"/>
      <c r="B122" s="45" t="s">
        <v>431</v>
      </c>
      <c r="C122" s="43" t="s">
        <v>378</v>
      </c>
      <c r="D122" s="43" t="s">
        <v>211</v>
      </c>
      <c r="E122" s="43" t="s">
        <v>62</v>
      </c>
      <c r="F122" s="43" t="s">
        <v>434</v>
      </c>
      <c r="G122" s="44">
        <v>100</v>
      </c>
      <c r="H122" s="44">
        <f>' пр 8 '!H92</f>
        <v>59.87789</v>
      </c>
      <c r="I122" s="192">
        <f t="shared" si="4"/>
        <v>59.87789</v>
      </c>
    </row>
    <row r="123" spans="1:9" ht="30" customHeight="1">
      <c r="A123" s="54"/>
      <c r="B123" s="42" t="s">
        <v>63</v>
      </c>
      <c r="C123" s="43" t="s">
        <v>378</v>
      </c>
      <c r="D123" s="43" t="s">
        <v>211</v>
      </c>
      <c r="E123" s="43" t="s">
        <v>64</v>
      </c>
      <c r="F123" s="43"/>
      <c r="G123" s="44">
        <f>G124+G125</f>
        <v>3749.27205</v>
      </c>
      <c r="H123" s="44">
        <f>H124+H125</f>
        <v>3741.9929300000003</v>
      </c>
      <c r="I123" s="192">
        <f t="shared" si="4"/>
        <v>99.80585244541005</v>
      </c>
    </row>
    <row r="124" spans="1:9" ht="55.5" customHeight="1">
      <c r="A124" s="54"/>
      <c r="B124" s="45" t="s">
        <v>430</v>
      </c>
      <c r="C124" s="43" t="s">
        <v>378</v>
      </c>
      <c r="D124" s="43" t="s">
        <v>211</v>
      </c>
      <c r="E124" s="43" t="s">
        <v>64</v>
      </c>
      <c r="F124" s="43" t="s">
        <v>433</v>
      </c>
      <c r="G124" s="44">
        <v>3731.78005</v>
      </c>
      <c r="H124" s="44">
        <f>' пр 8 '!H94</f>
        <v>3729.50093</v>
      </c>
      <c r="I124" s="192">
        <f t="shared" si="4"/>
        <v>99.93892673283358</v>
      </c>
    </row>
    <row r="125" spans="1:9" ht="27" customHeight="1">
      <c r="A125" s="54"/>
      <c r="B125" s="45" t="s">
        <v>431</v>
      </c>
      <c r="C125" s="43" t="s">
        <v>378</v>
      </c>
      <c r="D125" s="43" t="s">
        <v>211</v>
      </c>
      <c r="E125" s="43" t="s">
        <v>64</v>
      </c>
      <c r="F125" s="43" t="s">
        <v>434</v>
      </c>
      <c r="G125" s="44">
        <v>17.492</v>
      </c>
      <c r="H125" s="44">
        <f>' пр 8 '!H95</f>
        <v>12.492</v>
      </c>
      <c r="I125" s="192">
        <f t="shared" si="4"/>
        <v>71.41550423050538</v>
      </c>
    </row>
    <row r="126" spans="1:9" ht="20.25" customHeight="1">
      <c r="A126" s="54"/>
      <c r="B126" s="42" t="s">
        <v>65</v>
      </c>
      <c r="C126" s="43" t="s">
        <v>378</v>
      </c>
      <c r="D126" s="43" t="s">
        <v>211</v>
      </c>
      <c r="E126" s="43" t="s">
        <v>66</v>
      </c>
      <c r="F126" s="43"/>
      <c r="G126" s="44">
        <f>G127+G129+G131</f>
        <v>372</v>
      </c>
      <c r="H126" s="44">
        <f>H127+H129+H131</f>
        <v>96.75800000000001</v>
      </c>
      <c r="I126" s="192">
        <f t="shared" si="4"/>
        <v>26.010215053763442</v>
      </c>
    </row>
    <row r="127" spans="1:9" ht="78.75" customHeight="1">
      <c r="A127" s="54"/>
      <c r="B127" s="42" t="s">
        <v>67</v>
      </c>
      <c r="C127" s="43" t="s">
        <v>378</v>
      </c>
      <c r="D127" s="43" t="s">
        <v>211</v>
      </c>
      <c r="E127" s="43" t="s">
        <v>68</v>
      </c>
      <c r="F127" s="43"/>
      <c r="G127" s="44">
        <f>G128</f>
        <v>50</v>
      </c>
      <c r="H127" s="44">
        <f>H128</f>
        <v>49.856</v>
      </c>
      <c r="I127" s="192">
        <f t="shared" si="4"/>
        <v>99.712</v>
      </c>
    </row>
    <row r="128" spans="1:9" ht="27" customHeight="1">
      <c r="A128" s="54"/>
      <c r="B128" s="45" t="s">
        <v>431</v>
      </c>
      <c r="C128" s="43" t="s">
        <v>378</v>
      </c>
      <c r="D128" s="43" t="s">
        <v>211</v>
      </c>
      <c r="E128" s="43" t="s">
        <v>68</v>
      </c>
      <c r="F128" s="43" t="s">
        <v>434</v>
      </c>
      <c r="G128" s="44">
        <v>50</v>
      </c>
      <c r="H128" s="44">
        <f>' пр 8 '!H98</f>
        <v>49.856</v>
      </c>
      <c r="I128" s="192">
        <f t="shared" si="4"/>
        <v>99.712</v>
      </c>
    </row>
    <row r="129" spans="1:9" ht="54" customHeight="1">
      <c r="A129" s="54"/>
      <c r="B129" s="42" t="s">
        <v>69</v>
      </c>
      <c r="C129" s="43" t="s">
        <v>378</v>
      </c>
      <c r="D129" s="43" t="s">
        <v>211</v>
      </c>
      <c r="E129" s="43" t="s">
        <v>70</v>
      </c>
      <c r="F129" s="43"/>
      <c r="G129" s="44">
        <f>G130</f>
        <v>50</v>
      </c>
      <c r="H129" s="44">
        <f>H130</f>
        <v>46.902</v>
      </c>
      <c r="I129" s="192">
        <f t="shared" si="4"/>
        <v>93.804</v>
      </c>
    </row>
    <row r="130" spans="1:9" ht="27" customHeight="1">
      <c r="A130" s="54"/>
      <c r="B130" s="45" t="s">
        <v>431</v>
      </c>
      <c r="C130" s="43" t="s">
        <v>378</v>
      </c>
      <c r="D130" s="43" t="s">
        <v>211</v>
      </c>
      <c r="E130" s="43" t="s">
        <v>70</v>
      </c>
      <c r="F130" s="43" t="s">
        <v>434</v>
      </c>
      <c r="G130" s="44">
        <v>50</v>
      </c>
      <c r="H130" s="44">
        <f>' пр 8 '!H100</f>
        <v>46.902</v>
      </c>
      <c r="I130" s="192">
        <f t="shared" si="4"/>
        <v>93.804</v>
      </c>
    </row>
    <row r="131" spans="1:9" ht="42.75" customHeight="1">
      <c r="A131" s="54"/>
      <c r="B131" s="42" t="s">
        <v>120</v>
      </c>
      <c r="C131" s="43" t="s">
        <v>378</v>
      </c>
      <c r="D131" s="43" t="s">
        <v>211</v>
      </c>
      <c r="E131" s="43" t="s">
        <v>119</v>
      </c>
      <c r="F131" s="43"/>
      <c r="G131" s="44">
        <f>G132</f>
        <v>272</v>
      </c>
      <c r="H131" s="44">
        <f>H132</f>
        <v>0</v>
      </c>
      <c r="I131" s="192">
        <f t="shared" si="4"/>
        <v>0</v>
      </c>
    </row>
    <row r="132" spans="1:9" ht="27" customHeight="1">
      <c r="A132" s="54"/>
      <c r="B132" s="45" t="s">
        <v>431</v>
      </c>
      <c r="C132" s="43" t="s">
        <v>378</v>
      </c>
      <c r="D132" s="43" t="s">
        <v>211</v>
      </c>
      <c r="E132" s="43" t="s">
        <v>119</v>
      </c>
      <c r="F132" s="43" t="s">
        <v>434</v>
      </c>
      <c r="G132" s="44">
        <v>272</v>
      </c>
      <c r="H132" s="44">
        <v>0</v>
      </c>
      <c r="I132" s="192">
        <f t="shared" si="4"/>
        <v>0</v>
      </c>
    </row>
    <row r="133" spans="1:9" ht="33.75" customHeight="1">
      <c r="A133" s="54"/>
      <c r="B133" s="50" t="s">
        <v>409</v>
      </c>
      <c r="C133" s="43" t="s">
        <v>378</v>
      </c>
      <c r="D133" s="43" t="s">
        <v>391</v>
      </c>
      <c r="E133" s="43"/>
      <c r="F133" s="43"/>
      <c r="G133" s="44">
        <f>SUM(G134+G138)</f>
        <v>200</v>
      </c>
      <c r="H133" s="44">
        <f>SUM(H134+H138)</f>
        <v>200</v>
      </c>
      <c r="I133" s="192">
        <f t="shared" si="4"/>
        <v>100</v>
      </c>
    </row>
    <row r="134" spans="1:9" ht="40.5" customHeight="1">
      <c r="A134" s="54"/>
      <c r="B134" s="51" t="s">
        <v>693</v>
      </c>
      <c r="C134" s="43" t="s">
        <v>378</v>
      </c>
      <c r="D134" s="43" t="s">
        <v>391</v>
      </c>
      <c r="E134" s="53" t="s">
        <v>487</v>
      </c>
      <c r="F134" s="43"/>
      <c r="G134" s="44">
        <f>SUM(G136)</f>
        <v>100</v>
      </c>
      <c r="H134" s="44">
        <f>SUM(H136)</f>
        <v>100</v>
      </c>
      <c r="I134" s="192">
        <f t="shared" si="4"/>
        <v>100</v>
      </c>
    </row>
    <row r="135" spans="1:9" ht="30.75" customHeight="1">
      <c r="A135" s="54"/>
      <c r="B135" s="51" t="s">
        <v>554</v>
      </c>
      <c r="C135" s="43" t="s">
        <v>378</v>
      </c>
      <c r="D135" s="43" t="s">
        <v>391</v>
      </c>
      <c r="E135" s="53" t="s">
        <v>598</v>
      </c>
      <c r="F135" s="43"/>
      <c r="G135" s="44">
        <f>SUM(G137)</f>
        <v>100</v>
      </c>
      <c r="H135" s="44">
        <f>SUM(H137)</f>
        <v>100</v>
      </c>
      <c r="I135" s="192">
        <f t="shared" si="4"/>
        <v>100</v>
      </c>
    </row>
    <row r="136" spans="1:9" ht="44.25" customHeight="1">
      <c r="A136" s="54"/>
      <c r="B136" s="51" t="s">
        <v>531</v>
      </c>
      <c r="C136" s="43" t="s">
        <v>378</v>
      </c>
      <c r="D136" s="43" t="s">
        <v>391</v>
      </c>
      <c r="E136" s="53" t="s">
        <v>488</v>
      </c>
      <c r="F136" s="43"/>
      <c r="G136" s="44">
        <f>SUM(G137)</f>
        <v>100</v>
      </c>
      <c r="H136" s="44">
        <f>SUM(H137)</f>
        <v>100</v>
      </c>
      <c r="I136" s="192">
        <f t="shared" si="4"/>
        <v>100</v>
      </c>
    </row>
    <row r="137" spans="1:9" ht="33.75" customHeight="1">
      <c r="A137" s="54"/>
      <c r="B137" s="50" t="s">
        <v>431</v>
      </c>
      <c r="C137" s="43" t="s">
        <v>378</v>
      </c>
      <c r="D137" s="43" t="s">
        <v>391</v>
      </c>
      <c r="E137" s="53" t="s">
        <v>488</v>
      </c>
      <c r="F137" s="43" t="s">
        <v>434</v>
      </c>
      <c r="G137" s="44">
        <v>100</v>
      </c>
      <c r="H137" s="44">
        <f>' пр 8 '!H107</f>
        <v>100</v>
      </c>
      <c r="I137" s="192">
        <f t="shared" si="4"/>
        <v>100</v>
      </c>
    </row>
    <row r="138" spans="1:9" ht="42" customHeight="1">
      <c r="A138" s="54"/>
      <c r="B138" s="51" t="s">
        <v>690</v>
      </c>
      <c r="C138" s="43" t="s">
        <v>378</v>
      </c>
      <c r="D138" s="43" t="s">
        <v>391</v>
      </c>
      <c r="E138" s="53" t="s">
        <v>489</v>
      </c>
      <c r="F138" s="43"/>
      <c r="G138" s="44">
        <f>SUM(G140)</f>
        <v>100</v>
      </c>
      <c r="H138" s="44">
        <f>SUM(H140)</f>
        <v>100</v>
      </c>
      <c r="I138" s="192">
        <f t="shared" si="4"/>
        <v>100</v>
      </c>
    </row>
    <row r="139" spans="1:9" ht="30" customHeight="1">
      <c r="A139" s="54"/>
      <c r="B139" s="51" t="s">
        <v>555</v>
      </c>
      <c r="C139" s="43" t="s">
        <v>378</v>
      </c>
      <c r="D139" s="43" t="s">
        <v>391</v>
      </c>
      <c r="E139" s="53" t="s">
        <v>599</v>
      </c>
      <c r="F139" s="43"/>
      <c r="G139" s="44">
        <f>SUM(G141)</f>
        <v>100</v>
      </c>
      <c r="H139" s="44">
        <f>SUM(H141)</f>
        <v>100</v>
      </c>
      <c r="I139" s="192">
        <f t="shared" si="4"/>
        <v>100</v>
      </c>
    </row>
    <row r="140" spans="1:9" ht="44.25" customHeight="1">
      <c r="A140" s="54"/>
      <c r="B140" s="51" t="s">
        <v>531</v>
      </c>
      <c r="C140" s="43" t="s">
        <v>378</v>
      </c>
      <c r="D140" s="43" t="s">
        <v>391</v>
      </c>
      <c r="E140" s="53" t="s">
        <v>491</v>
      </c>
      <c r="F140" s="43"/>
      <c r="G140" s="44">
        <f>SUM(G141)</f>
        <v>100</v>
      </c>
      <c r="H140" s="44">
        <f>SUM(H141)</f>
        <v>100</v>
      </c>
      <c r="I140" s="192">
        <f t="shared" si="4"/>
        <v>100</v>
      </c>
    </row>
    <row r="141" spans="1:9" ht="26.25" customHeight="1">
      <c r="A141" s="54"/>
      <c r="B141" s="50" t="s">
        <v>431</v>
      </c>
      <c r="C141" s="43" t="s">
        <v>378</v>
      </c>
      <c r="D141" s="43" t="s">
        <v>391</v>
      </c>
      <c r="E141" s="53" t="s">
        <v>491</v>
      </c>
      <c r="F141" s="43" t="s">
        <v>434</v>
      </c>
      <c r="G141" s="44">
        <v>100</v>
      </c>
      <c r="H141" s="44">
        <f>' пр 8 '!H111</f>
        <v>100</v>
      </c>
      <c r="I141" s="192">
        <f t="shared" si="4"/>
        <v>100</v>
      </c>
    </row>
    <row r="142" spans="1:9" ht="22.5" customHeight="1">
      <c r="A142" s="54" t="s">
        <v>360</v>
      </c>
      <c r="B142" s="175" t="s">
        <v>233</v>
      </c>
      <c r="C142" s="176" t="s">
        <v>379</v>
      </c>
      <c r="D142" s="43"/>
      <c r="E142" s="43"/>
      <c r="F142" s="43"/>
      <c r="G142" s="44">
        <f>G143+G148</f>
        <v>4387.8</v>
      </c>
      <c r="H142" s="44">
        <f>H143+H148</f>
        <v>4387.15215</v>
      </c>
      <c r="I142" s="192">
        <f aca="true" t="shared" si="5" ref="I142:I205">H142/G142*100</f>
        <v>99.98523519759333</v>
      </c>
    </row>
    <row r="143" spans="1:9" ht="18" customHeight="1">
      <c r="A143" s="54"/>
      <c r="B143" s="51" t="s">
        <v>447</v>
      </c>
      <c r="C143" s="43" t="s">
        <v>379</v>
      </c>
      <c r="D143" s="43" t="s">
        <v>211</v>
      </c>
      <c r="E143" s="43"/>
      <c r="F143" s="43"/>
      <c r="G143" s="44">
        <f aca="true" t="shared" si="6" ref="G143:H146">G144</f>
        <v>4000</v>
      </c>
      <c r="H143" s="44">
        <f t="shared" si="6"/>
        <v>3999.35215</v>
      </c>
      <c r="I143" s="192">
        <f t="shared" si="5"/>
        <v>99.98380374999999</v>
      </c>
    </row>
    <row r="144" spans="1:9" ht="53.25" customHeight="1">
      <c r="A144" s="54"/>
      <c r="B144" s="50" t="s">
        <v>691</v>
      </c>
      <c r="C144" s="43" t="s">
        <v>379</v>
      </c>
      <c r="D144" s="43" t="s">
        <v>211</v>
      </c>
      <c r="E144" s="43" t="s">
        <v>492</v>
      </c>
      <c r="F144" s="43"/>
      <c r="G144" s="44">
        <f t="shared" si="6"/>
        <v>4000</v>
      </c>
      <c r="H144" s="44">
        <f t="shared" si="6"/>
        <v>3999.35215</v>
      </c>
      <c r="I144" s="192">
        <f t="shared" si="5"/>
        <v>99.98380374999999</v>
      </c>
    </row>
    <row r="145" spans="1:9" ht="30" customHeight="1">
      <c r="A145" s="54"/>
      <c r="B145" s="50" t="s">
        <v>4</v>
      </c>
      <c r="C145" s="43" t="s">
        <v>379</v>
      </c>
      <c r="D145" s="43" t="s">
        <v>211</v>
      </c>
      <c r="E145" s="43" t="s">
        <v>5</v>
      </c>
      <c r="F145" s="43"/>
      <c r="G145" s="44">
        <f t="shared" si="6"/>
        <v>4000</v>
      </c>
      <c r="H145" s="44">
        <f t="shared" si="6"/>
        <v>3999.35215</v>
      </c>
      <c r="I145" s="192">
        <f t="shared" si="5"/>
        <v>99.98380374999999</v>
      </c>
    </row>
    <row r="146" spans="1:9" ht="27" customHeight="1">
      <c r="A146" s="54"/>
      <c r="B146" s="42" t="s">
        <v>6</v>
      </c>
      <c r="C146" s="43" t="s">
        <v>379</v>
      </c>
      <c r="D146" s="43" t="s">
        <v>211</v>
      </c>
      <c r="E146" s="43" t="s">
        <v>7</v>
      </c>
      <c r="F146" s="43"/>
      <c r="G146" s="44">
        <f t="shared" si="6"/>
        <v>4000</v>
      </c>
      <c r="H146" s="44">
        <f t="shared" si="6"/>
        <v>3999.35215</v>
      </c>
      <c r="I146" s="192">
        <f t="shared" si="5"/>
        <v>99.98380374999999</v>
      </c>
    </row>
    <row r="147" spans="1:9" ht="30.75" customHeight="1">
      <c r="A147" s="54"/>
      <c r="B147" s="50" t="s">
        <v>431</v>
      </c>
      <c r="C147" s="43" t="s">
        <v>379</v>
      </c>
      <c r="D147" s="43" t="s">
        <v>211</v>
      </c>
      <c r="E147" s="43" t="s">
        <v>7</v>
      </c>
      <c r="F147" s="43" t="s">
        <v>434</v>
      </c>
      <c r="G147" s="44">
        <v>4000</v>
      </c>
      <c r="H147" s="44">
        <f>' пр 8 '!H116</f>
        <v>3999.35215</v>
      </c>
      <c r="I147" s="192">
        <f t="shared" si="5"/>
        <v>99.98380374999999</v>
      </c>
    </row>
    <row r="148" spans="1:9" ht="16.5" customHeight="1">
      <c r="A148" s="54"/>
      <c r="B148" s="46" t="s">
        <v>664</v>
      </c>
      <c r="C148" s="43" t="s">
        <v>379</v>
      </c>
      <c r="D148" s="43" t="s">
        <v>674</v>
      </c>
      <c r="E148" s="43"/>
      <c r="F148" s="43"/>
      <c r="G148" s="44">
        <f>G149</f>
        <v>387.8</v>
      </c>
      <c r="H148" s="44">
        <f>H149</f>
        <v>387.8</v>
      </c>
      <c r="I148" s="192">
        <f t="shared" si="5"/>
        <v>100</v>
      </c>
    </row>
    <row r="149" spans="1:9" ht="38.25">
      <c r="A149" s="54"/>
      <c r="B149" s="42" t="s">
        <v>685</v>
      </c>
      <c r="C149" s="43" t="s">
        <v>379</v>
      </c>
      <c r="D149" s="43" t="s">
        <v>674</v>
      </c>
      <c r="E149" s="43" t="s">
        <v>545</v>
      </c>
      <c r="F149" s="43"/>
      <c r="G149" s="44">
        <f>G150+G152+G154+G156</f>
        <v>387.8</v>
      </c>
      <c r="H149" s="44">
        <f>H150+H152+H154+H156</f>
        <v>387.8</v>
      </c>
      <c r="I149" s="192">
        <f t="shared" si="5"/>
        <v>100</v>
      </c>
    </row>
    <row r="150" spans="1:9" ht="51.75" customHeight="1">
      <c r="A150" s="54"/>
      <c r="B150" s="42" t="s">
        <v>100</v>
      </c>
      <c r="C150" s="43" t="s">
        <v>379</v>
      </c>
      <c r="D150" s="43" t="s">
        <v>674</v>
      </c>
      <c r="E150" s="43" t="s">
        <v>667</v>
      </c>
      <c r="F150" s="43"/>
      <c r="G150" s="44">
        <f>G151</f>
        <v>29</v>
      </c>
      <c r="H150" s="44">
        <f>H151</f>
        <v>29</v>
      </c>
      <c r="I150" s="192">
        <f t="shared" si="5"/>
        <v>100</v>
      </c>
    </row>
    <row r="151" spans="1:9" ht="30.75" customHeight="1">
      <c r="A151" s="54"/>
      <c r="B151" s="42" t="s">
        <v>666</v>
      </c>
      <c r="C151" s="43" t="s">
        <v>379</v>
      </c>
      <c r="D151" s="43" t="s">
        <v>674</v>
      </c>
      <c r="E151" s="43" t="s">
        <v>667</v>
      </c>
      <c r="F151" s="43" t="s">
        <v>247</v>
      </c>
      <c r="G151" s="44">
        <v>29</v>
      </c>
      <c r="H151" s="44">
        <f>' пр 8 '!H120</f>
        <v>29</v>
      </c>
      <c r="I151" s="192">
        <f t="shared" si="5"/>
        <v>100</v>
      </c>
    </row>
    <row r="152" spans="1:9" ht="51.75" customHeight="1">
      <c r="A152" s="54"/>
      <c r="B152" s="42" t="s">
        <v>71</v>
      </c>
      <c r="C152" s="43" t="s">
        <v>379</v>
      </c>
      <c r="D152" s="43" t="s">
        <v>674</v>
      </c>
      <c r="E152" s="43" t="s">
        <v>72</v>
      </c>
      <c r="F152" s="43"/>
      <c r="G152" s="44">
        <f>G153</f>
        <v>81</v>
      </c>
      <c r="H152" s="44">
        <f>H153</f>
        <v>81</v>
      </c>
      <c r="I152" s="192">
        <f t="shared" si="5"/>
        <v>100</v>
      </c>
    </row>
    <row r="153" spans="1:9" ht="30.75" customHeight="1">
      <c r="A153" s="54"/>
      <c r="B153" s="42" t="s">
        <v>666</v>
      </c>
      <c r="C153" s="43" t="s">
        <v>379</v>
      </c>
      <c r="D153" s="43" t="s">
        <v>674</v>
      </c>
      <c r="E153" s="43" t="s">
        <v>72</v>
      </c>
      <c r="F153" s="43" t="s">
        <v>247</v>
      </c>
      <c r="G153" s="44">
        <v>81</v>
      </c>
      <c r="H153" s="44">
        <f>' пр 8 '!H122</f>
        <v>81</v>
      </c>
      <c r="I153" s="192">
        <f t="shared" si="5"/>
        <v>100</v>
      </c>
    </row>
    <row r="154" spans="1:9" ht="51" customHeight="1">
      <c r="A154" s="54"/>
      <c r="B154" s="42" t="s">
        <v>680</v>
      </c>
      <c r="C154" s="43" t="s">
        <v>379</v>
      </c>
      <c r="D154" s="43" t="s">
        <v>674</v>
      </c>
      <c r="E154" s="43" t="s">
        <v>668</v>
      </c>
      <c r="F154" s="43"/>
      <c r="G154" s="44">
        <f>G155</f>
        <v>27.8</v>
      </c>
      <c r="H154" s="44">
        <f>H155</f>
        <v>27.8</v>
      </c>
      <c r="I154" s="192">
        <f t="shared" si="5"/>
        <v>100</v>
      </c>
    </row>
    <row r="155" spans="1:9" ht="21" customHeight="1">
      <c r="A155" s="54"/>
      <c r="B155" s="42" t="s">
        <v>432</v>
      </c>
      <c r="C155" s="43" t="s">
        <v>379</v>
      </c>
      <c r="D155" s="43" t="s">
        <v>674</v>
      </c>
      <c r="E155" s="43" t="s">
        <v>668</v>
      </c>
      <c r="F155" s="43" t="s">
        <v>435</v>
      </c>
      <c r="G155" s="44">
        <v>27.8</v>
      </c>
      <c r="H155" s="44">
        <f>' пр 8 '!H124</f>
        <v>27.8</v>
      </c>
      <c r="I155" s="192">
        <f t="shared" si="5"/>
        <v>100</v>
      </c>
    </row>
    <row r="156" spans="1:9" ht="45.75" customHeight="1">
      <c r="A156" s="54"/>
      <c r="B156" s="42" t="s">
        <v>73</v>
      </c>
      <c r="C156" s="43" t="s">
        <v>379</v>
      </c>
      <c r="D156" s="43" t="s">
        <v>674</v>
      </c>
      <c r="E156" s="43" t="s">
        <v>74</v>
      </c>
      <c r="F156" s="43"/>
      <c r="G156" s="44">
        <f>G157</f>
        <v>250</v>
      </c>
      <c r="H156" s="44">
        <f>H157</f>
        <v>250</v>
      </c>
      <c r="I156" s="192">
        <f t="shared" si="5"/>
        <v>100</v>
      </c>
    </row>
    <row r="157" spans="1:9" ht="18.75" customHeight="1">
      <c r="A157" s="54"/>
      <c r="B157" s="42" t="s">
        <v>432</v>
      </c>
      <c r="C157" s="43" t="s">
        <v>379</v>
      </c>
      <c r="D157" s="43" t="s">
        <v>674</v>
      </c>
      <c r="E157" s="43" t="s">
        <v>74</v>
      </c>
      <c r="F157" s="43" t="s">
        <v>435</v>
      </c>
      <c r="G157" s="44">
        <v>250</v>
      </c>
      <c r="H157" s="44">
        <f>' пр 8 '!H126</f>
        <v>250</v>
      </c>
      <c r="I157" s="192">
        <f t="shared" si="5"/>
        <v>100</v>
      </c>
    </row>
    <row r="158" spans="1:9" ht="24" customHeight="1">
      <c r="A158" s="177" t="s">
        <v>362</v>
      </c>
      <c r="B158" s="175" t="s">
        <v>235</v>
      </c>
      <c r="C158" s="176" t="s">
        <v>234</v>
      </c>
      <c r="D158" s="43"/>
      <c r="E158" s="43"/>
      <c r="F158" s="43"/>
      <c r="G158" s="44">
        <f>G159+G172+G196</f>
        <v>39766.108510000005</v>
      </c>
      <c r="H158" s="44">
        <f>H159+H172+H196</f>
        <v>39765.56994</v>
      </c>
      <c r="I158" s="192">
        <f t="shared" si="5"/>
        <v>99.99864565576019</v>
      </c>
    </row>
    <row r="159" spans="1:9" ht="19.5" customHeight="1">
      <c r="A159" s="54"/>
      <c r="B159" s="103" t="s">
        <v>387</v>
      </c>
      <c r="C159" s="43" t="s">
        <v>234</v>
      </c>
      <c r="D159" s="43" t="s">
        <v>376</v>
      </c>
      <c r="E159" s="43"/>
      <c r="F159" s="43"/>
      <c r="G159" s="44">
        <f>G160+G169</f>
        <v>1020.68883</v>
      </c>
      <c r="H159" s="44">
        <f>H160+H169</f>
        <v>1020.68883</v>
      </c>
      <c r="I159" s="192">
        <f t="shared" si="5"/>
        <v>100</v>
      </c>
    </row>
    <row r="160" spans="1:9" ht="53.25" customHeight="1">
      <c r="A160" s="54"/>
      <c r="B160" s="50" t="s">
        <v>691</v>
      </c>
      <c r="C160" s="43" t="s">
        <v>234</v>
      </c>
      <c r="D160" s="43" t="s">
        <v>376</v>
      </c>
      <c r="E160" s="43" t="s">
        <v>492</v>
      </c>
      <c r="F160" s="43"/>
      <c r="G160" s="44">
        <f>G161+G166</f>
        <v>450.891</v>
      </c>
      <c r="H160" s="44">
        <f>H161+H166</f>
        <v>450.891</v>
      </c>
      <c r="I160" s="192">
        <f t="shared" si="5"/>
        <v>100</v>
      </c>
    </row>
    <row r="161" spans="1:9" ht="30" customHeight="1">
      <c r="A161" s="54"/>
      <c r="B161" s="50" t="s">
        <v>556</v>
      </c>
      <c r="C161" s="43" t="s">
        <v>234</v>
      </c>
      <c r="D161" s="43" t="s">
        <v>376</v>
      </c>
      <c r="E161" s="43" t="s">
        <v>93</v>
      </c>
      <c r="F161" s="43"/>
      <c r="G161" s="44">
        <f>G162+G164</f>
        <v>144</v>
      </c>
      <c r="H161" s="44">
        <f>H162+H164</f>
        <v>144</v>
      </c>
      <c r="I161" s="192">
        <f t="shared" si="5"/>
        <v>100</v>
      </c>
    </row>
    <row r="162" spans="1:9" ht="52.5" customHeight="1">
      <c r="A162" s="54"/>
      <c r="B162" s="42" t="s">
        <v>104</v>
      </c>
      <c r="C162" s="43" t="s">
        <v>234</v>
      </c>
      <c r="D162" s="43" t="s">
        <v>376</v>
      </c>
      <c r="E162" s="43" t="s">
        <v>95</v>
      </c>
      <c r="F162" s="43"/>
      <c r="G162" s="44">
        <f>G163</f>
        <v>100</v>
      </c>
      <c r="H162" s="44">
        <f>H163</f>
        <v>100</v>
      </c>
      <c r="I162" s="192">
        <f t="shared" si="5"/>
        <v>100</v>
      </c>
    </row>
    <row r="163" spans="1:9" ht="30.75" customHeight="1">
      <c r="A163" s="54"/>
      <c r="B163" s="50" t="s">
        <v>431</v>
      </c>
      <c r="C163" s="43" t="s">
        <v>234</v>
      </c>
      <c r="D163" s="43" t="s">
        <v>376</v>
      </c>
      <c r="E163" s="43" t="s">
        <v>95</v>
      </c>
      <c r="F163" s="43" t="s">
        <v>434</v>
      </c>
      <c r="G163" s="44">
        <v>100</v>
      </c>
      <c r="H163" s="44">
        <f>' пр 8 '!H344</f>
        <v>100</v>
      </c>
      <c r="I163" s="192">
        <f t="shared" si="5"/>
        <v>100</v>
      </c>
    </row>
    <row r="164" spans="1:9" ht="52.5" customHeight="1">
      <c r="A164" s="54"/>
      <c r="B164" s="42" t="s">
        <v>105</v>
      </c>
      <c r="C164" s="43" t="s">
        <v>234</v>
      </c>
      <c r="D164" s="43" t="s">
        <v>376</v>
      </c>
      <c r="E164" s="43" t="s">
        <v>97</v>
      </c>
      <c r="F164" s="43"/>
      <c r="G164" s="44">
        <f>G165</f>
        <v>44</v>
      </c>
      <c r="H164" s="44">
        <f>H165</f>
        <v>44</v>
      </c>
      <c r="I164" s="192">
        <f t="shared" si="5"/>
        <v>100</v>
      </c>
    </row>
    <row r="165" spans="1:9" ht="30.75" customHeight="1">
      <c r="A165" s="54"/>
      <c r="B165" s="50" t="s">
        <v>431</v>
      </c>
      <c r="C165" s="43" t="s">
        <v>234</v>
      </c>
      <c r="D165" s="43" t="s">
        <v>376</v>
      </c>
      <c r="E165" s="43" t="s">
        <v>97</v>
      </c>
      <c r="F165" s="43" t="s">
        <v>434</v>
      </c>
      <c r="G165" s="44">
        <v>44</v>
      </c>
      <c r="H165" s="44">
        <v>44</v>
      </c>
      <c r="I165" s="192">
        <f t="shared" si="5"/>
        <v>100</v>
      </c>
    </row>
    <row r="166" spans="1:9" ht="30" customHeight="1">
      <c r="A166" s="54"/>
      <c r="B166" s="50" t="s">
        <v>8</v>
      </c>
      <c r="C166" s="43" t="s">
        <v>234</v>
      </c>
      <c r="D166" s="43" t="s">
        <v>376</v>
      </c>
      <c r="E166" s="43" t="s">
        <v>9</v>
      </c>
      <c r="F166" s="43"/>
      <c r="G166" s="44">
        <f>G167</f>
        <v>306.891</v>
      </c>
      <c r="H166" s="44">
        <f>H167</f>
        <v>306.891</v>
      </c>
      <c r="I166" s="192">
        <f t="shared" si="5"/>
        <v>100</v>
      </c>
    </row>
    <row r="167" spans="1:9" ht="27" customHeight="1">
      <c r="A167" s="54"/>
      <c r="B167" s="42" t="s">
        <v>10</v>
      </c>
      <c r="C167" s="43" t="s">
        <v>234</v>
      </c>
      <c r="D167" s="43" t="s">
        <v>376</v>
      </c>
      <c r="E167" s="43" t="s">
        <v>11</v>
      </c>
      <c r="F167" s="43"/>
      <c r="G167" s="44">
        <f>G168</f>
        <v>306.891</v>
      </c>
      <c r="H167" s="44">
        <f>H168</f>
        <v>306.891</v>
      </c>
      <c r="I167" s="192">
        <f t="shared" si="5"/>
        <v>100</v>
      </c>
    </row>
    <row r="168" spans="1:9" ht="30.75" customHeight="1">
      <c r="A168" s="54"/>
      <c r="B168" s="50" t="s">
        <v>431</v>
      </c>
      <c r="C168" s="43" t="s">
        <v>234</v>
      </c>
      <c r="D168" s="43" t="s">
        <v>376</v>
      </c>
      <c r="E168" s="43" t="s">
        <v>11</v>
      </c>
      <c r="F168" s="43" t="s">
        <v>434</v>
      </c>
      <c r="G168" s="44">
        <v>306.891</v>
      </c>
      <c r="H168" s="44">
        <f>' пр 8 '!H131</f>
        <v>306.891</v>
      </c>
      <c r="I168" s="192">
        <f t="shared" si="5"/>
        <v>100</v>
      </c>
    </row>
    <row r="169" spans="1:9" ht="24.75" customHeight="1">
      <c r="A169" s="54"/>
      <c r="B169" s="56" t="s">
        <v>384</v>
      </c>
      <c r="C169" s="43" t="s">
        <v>234</v>
      </c>
      <c r="D169" s="43" t="s">
        <v>376</v>
      </c>
      <c r="E169" s="43" t="s">
        <v>515</v>
      </c>
      <c r="F169" s="43"/>
      <c r="G169" s="44">
        <f>G170</f>
        <v>569.79783</v>
      </c>
      <c r="H169" s="44">
        <f>H170</f>
        <v>569.79783</v>
      </c>
      <c r="I169" s="192">
        <f t="shared" si="5"/>
        <v>100</v>
      </c>
    </row>
    <row r="170" spans="1:9" ht="52.5" customHeight="1">
      <c r="A170" s="54"/>
      <c r="B170" s="50" t="s">
        <v>596</v>
      </c>
      <c r="C170" s="43" t="s">
        <v>234</v>
      </c>
      <c r="D170" s="43" t="s">
        <v>376</v>
      </c>
      <c r="E170" s="43" t="s">
        <v>614</v>
      </c>
      <c r="F170" s="43"/>
      <c r="G170" s="44">
        <f>G171</f>
        <v>569.79783</v>
      </c>
      <c r="H170" s="44">
        <f>H171</f>
        <v>569.79783</v>
      </c>
      <c r="I170" s="192">
        <f t="shared" si="5"/>
        <v>100</v>
      </c>
    </row>
    <row r="171" spans="1:9" ht="29.25" customHeight="1">
      <c r="A171" s="54"/>
      <c r="B171" s="50" t="s">
        <v>431</v>
      </c>
      <c r="C171" s="43" t="s">
        <v>234</v>
      </c>
      <c r="D171" s="43" t="s">
        <v>376</v>
      </c>
      <c r="E171" s="43" t="s">
        <v>614</v>
      </c>
      <c r="F171" s="43" t="s">
        <v>434</v>
      </c>
      <c r="G171" s="44">
        <v>569.79783</v>
      </c>
      <c r="H171" s="44">
        <f>' пр 8 '!H349</f>
        <v>569.79783</v>
      </c>
      <c r="I171" s="192">
        <f t="shared" si="5"/>
        <v>100</v>
      </c>
    </row>
    <row r="172" spans="1:9" ht="16.5" customHeight="1">
      <c r="A172" s="54"/>
      <c r="B172" s="103" t="s">
        <v>192</v>
      </c>
      <c r="C172" s="43" t="s">
        <v>234</v>
      </c>
      <c r="D172" s="43" t="s">
        <v>377</v>
      </c>
      <c r="E172" s="43"/>
      <c r="F172" s="43"/>
      <c r="G172" s="44">
        <f>G173</f>
        <v>20065.96268</v>
      </c>
      <c r="H172" s="44">
        <f>H173</f>
        <v>20065.962480000002</v>
      </c>
      <c r="I172" s="192">
        <f t="shared" si="5"/>
        <v>99.9999990032873</v>
      </c>
    </row>
    <row r="173" spans="1:9" ht="53.25" customHeight="1">
      <c r="A173" s="54"/>
      <c r="B173" s="50" t="s">
        <v>691</v>
      </c>
      <c r="C173" s="43" t="s">
        <v>234</v>
      </c>
      <c r="D173" s="43" t="s">
        <v>377</v>
      </c>
      <c r="E173" s="43" t="s">
        <v>492</v>
      </c>
      <c r="F173" s="43"/>
      <c r="G173" s="44">
        <f>G174+G187</f>
        <v>20065.96268</v>
      </c>
      <c r="H173" s="44">
        <f>H174+H187</f>
        <v>20065.962480000002</v>
      </c>
      <c r="I173" s="192">
        <f t="shared" si="5"/>
        <v>99.9999990032873</v>
      </c>
    </row>
    <row r="174" spans="1:9" ht="30" customHeight="1">
      <c r="A174" s="54"/>
      <c r="B174" s="50" t="s">
        <v>556</v>
      </c>
      <c r="C174" s="43" t="s">
        <v>234</v>
      </c>
      <c r="D174" s="43" t="s">
        <v>377</v>
      </c>
      <c r="E174" s="43" t="s">
        <v>557</v>
      </c>
      <c r="F174" s="43"/>
      <c r="G174" s="44">
        <f>G175+G177+G179+G181+G183+G185</f>
        <v>9199.635680000001</v>
      </c>
      <c r="H174" s="44">
        <f>H175+H177+H179+H181+H183+H185</f>
        <v>9199.635680000001</v>
      </c>
      <c r="I174" s="192">
        <f t="shared" si="5"/>
        <v>100</v>
      </c>
    </row>
    <row r="175" spans="1:9" ht="41.25" customHeight="1">
      <c r="A175" s="54"/>
      <c r="B175" s="42" t="s">
        <v>75</v>
      </c>
      <c r="C175" s="43" t="s">
        <v>234</v>
      </c>
      <c r="D175" s="43" t="s">
        <v>377</v>
      </c>
      <c r="E175" s="43" t="s">
        <v>76</v>
      </c>
      <c r="F175" s="43"/>
      <c r="G175" s="44">
        <f>G176</f>
        <v>94.39</v>
      </c>
      <c r="H175" s="44">
        <f>H176</f>
        <v>94.39</v>
      </c>
      <c r="I175" s="192">
        <f t="shared" si="5"/>
        <v>100</v>
      </c>
    </row>
    <row r="176" spans="1:9" ht="18" customHeight="1">
      <c r="A176" s="54"/>
      <c r="B176" s="50" t="s">
        <v>432</v>
      </c>
      <c r="C176" s="43" t="s">
        <v>234</v>
      </c>
      <c r="D176" s="43" t="s">
        <v>377</v>
      </c>
      <c r="E176" s="43" t="s">
        <v>76</v>
      </c>
      <c r="F176" s="43" t="s">
        <v>435</v>
      </c>
      <c r="G176" s="44">
        <v>94.39</v>
      </c>
      <c r="H176" s="44">
        <f>' пр 8 '!H136</f>
        <v>94.39</v>
      </c>
      <c r="I176" s="192">
        <f t="shared" si="5"/>
        <v>100</v>
      </c>
    </row>
    <row r="177" spans="1:9" ht="36" customHeight="1">
      <c r="A177" s="54"/>
      <c r="B177" s="42" t="s">
        <v>106</v>
      </c>
      <c r="C177" s="43" t="s">
        <v>234</v>
      </c>
      <c r="D177" s="43" t="s">
        <v>377</v>
      </c>
      <c r="E177" s="43" t="s">
        <v>78</v>
      </c>
      <c r="F177" s="43"/>
      <c r="G177" s="44">
        <f>G178</f>
        <v>4624.85</v>
      </c>
      <c r="H177" s="44">
        <f>H178</f>
        <v>4624.85</v>
      </c>
      <c r="I177" s="192">
        <f t="shared" si="5"/>
        <v>100</v>
      </c>
    </row>
    <row r="178" spans="1:9" ht="18" customHeight="1">
      <c r="A178" s="54"/>
      <c r="B178" s="50" t="s">
        <v>432</v>
      </c>
      <c r="C178" s="43" t="s">
        <v>234</v>
      </c>
      <c r="D178" s="43" t="s">
        <v>377</v>
      </c>
      <c r="E178" s="43" t="s">
        <v>78</v>
      </c>
      <c r="F178" s="43" t="s">
        <v>435</v>
      </c>
      <c r="G178" s="44">
        <v>4624.85</v>
      </c>
      <c r="H178" s="44">
        <f>' пр 8 '!H138</f>
        <v>4624.85</v>
      </c>
      <c r="I178" s="192">
        <f t="shared" si="5"/>
        <v>100</v>
      </c>
    </row>
    <row r="179" spans="1:9" ht="79.5" customHeight="1">
      <c r="A179" s="54"/>
      <c r="B179" s="42" t="s">
        <v>165</v>
      </c>
      <c r="C179" s="43" t="s">
        <v>234</v>
      </c>
      <c r="D179" s="43" t="s">
        <v>377</v>
      </c>
      <c r="E179" s="43" t="s">
        <v>123</v>
      </c>
      <c r="F179" s="43"/>
      <c r="G179" s="44">
        <f>G180</f>
        <v>19.608</v>
      </c>
      <c r="H179" s="44">
        <f>H180</f>
        <v>19.608</v>
      </c>
      <c r="I179" s="192">
        <f t="shared" si="5"/>
        <v>100</v>
      </c>
    </row>
    <row r="180" spans="1:9" ht="54.75" customHeight="1">
      <c r="A180" s="54"/>
      <c r="B180" s="50" t="s">
        <v>122</v>
      </c>
      <c r="C180" s="43" t="s">
        <v>234</v>
      </c>
      <c r="D180" s="43" t="s">
        <v>377</v>
      </c>
      <c r="E180" s="43" t="s">
        <v>123</v>
      </c>
      <c r="F180" s="43" t="s">
        <v>304</v>
      </c>
      <c r="G180" s="44">
        <v>19.608</v>
      </c>
      <c r="H180" s="44">
        <f>' пр 8 '!H140</f>
        <v>19.608</v>
      </c>
      <c r="I180" s="192">
        <f t="shared" si="5"/>
        <v>100</v>
      </c>
    </row>
    <row r="181" spans="1:9" ht="90.75" customHeight="1">
      <c r="A181" s="54"/>
      <c r="B181" s="42" t="s">
        <v>167</v>
      </c>
      <c r="C181" s="43" t="s">
        <v>234</v>
      </c>
      <c r="D181" s="43" t="s">
        <v>377</v>
      </c>
      <c r="E181" s="43" t="s">
        <v>121</v>
      </c>
      <c r="F181" s="43"/>
      <c r="G181" s="44">
        <f>G182</f>
        <v>960.78768</v>
      </c>
      <c r="H181" s="44">
        <f>H182</f>
        <v>960.78768</v>
      </c>
      <c r="I181" s="192">
        <f t="shared" si="5"/>
        <v>100</v>
      </c>
    </row>
    <row r="182" spans="1:9" ht="53.25" customHeight="1">
      <c r="A182" s="54"/>
      <c r="B182" s="50" t="s">
        <v>122</v>
      </c>
      <c r="C182" s="43" t="s">
        <v>234</v>
      </c>
      <c r="D182" s="43" t="s">
        <v>377</v>
      </c>
      <c r="E182" s="43" t="s">
        <v>121</v>
      </c>
      <c r="F182" s="43" t="s">
        <v>304</v>
      </c>
      <c r="G182" s="44">
        <v>960.78768</v>
      </c>
      <c r="H182" s="44">
        <f>' пр 8 '!H142</f>
        <v>960.78768</v>
      </c>
      <c r="I182" s="192">
        <f t="shared" si="5"/>
        <v>100</v>
      </c>
    </row>
    <row r="183" spans="1:9" ht="53.25" customHeight="1">
      <c r="A183" s="54"/>
      <c r="B183" s="42" t="s">
        <v>12</v>
      </c>
      <c r="C183" s="43" t="s">
        <v>234</v>
      </c>
      <c r="D183" s="43" t="s">
        <v>377</v>
      </c>
      <c r="E183" s="43" t="s">
        <v>13</v>
      </c>
      <c r="F183" s="43"/>
      <c r="G183" s="44">
        <f>G184</f>
        <v>1500</v>
      </c>
      <c r="H183" s="44">
        <f>H184</f>
        <v>1500</v>
      </c>
      <c r="I183" s="192">
        <f t="shared" si="5"/>
        <v>100</v>
      </c>
    </row>
    <row r="184" spans="1:9" ht="18" customHeight="1">
      <c r="A184" s="54"/>
      <c r="B184" s="50" t="s">
        <v>432</v>
      </c>
      <c r="C184" s="43" t="s">
        <v>234</v>
      </c>
      <c r="D184" s="43" t="s">
        <v>377</v>
      </c>
      <c r="E184" s="43" t="s">
        <v>13</v>
      </c>
      <c r="F184" s="43" t="s">
        <v>435</v>
      </c>
      <c r="G184" s="44">
        <v>1500</v>
      </c>
      <c r="H184" s="44">
        <f>' пр 8 '!H144</f>
        <v>1500</v>
      </c>
      <c r="I184" s="192">
        <f t="shared" si="5"/>
        <v>100</v>
      </c>
    </row>
    <row r="185" spans="1:9" ht="56.25" customHeight="1">
      <c r="A185" s="54"/>
      <c r="B185" s="42" t="s">
        <v>125</v>
      </c>
      <c r="C185" s="43" t="s">
        <v>234</v>
      </c>
      <c r="D185" s="43" t="s">
        <v>377</v>
      </c>
      <c r="E185" s="43" t="s">
        <v>124</v>
      </c>
      <c r="F185" s="43"/>
      <c r="G185" s="44">
        <f>G186</f>
        <v>2000</v>
      </c>
      <c r="H185" s="44">
        <f>H186</f>
        <v>2000</v>
      </c>
      <c r="I185" s="192">
        <f t="shared" si="5"/>
        <v>100</v>
      </c>
    </row>
    <row r="186" spans="1:9" ht="18" customHeight="1">
      <c r="A186" s="54"/>
      <c r="B186" s="50" t="s">
        <v>432</v>
      </c>
      <c r="C186" s="43" t="s">
        <v>234</v>
      </c>
      <c r="D186" s="43" t="s">
        <v>377</v>
      </c>
      <c r="E186" s="43" t="s">
        <v>124</v>
      </c>
      <c r="F186" s="43" t="s">
        <v>435</v>
      </c>
      <c r="G186" s="44">
        <v>2000</v>
      </c>
      <c r="H186" s="44">
        <f>' пр 8 '!H146</f>
        <v>2000</v>
      </c>
      <c r="I186" s="192">
        <f t="shared" si="5"/>
        <v>100</v>
      </c>
    </row>
    <row r="187" spans="1:9" ht="30" customHeight="1">
      <c r="A187" s="54"/>
      <c r="B187" s="50" t="s">
        <v>79</v>
      </c>
      <c r="C187" s="43" t="s">
        <v>234</v>
      </c>
      <c r="D187" s="43" t="s">
        <v>377</v>
      </c>
      <c r="E187" s="43" t="s">
        <v>80</v>
      </c>
      <c r="F187" s="43"/>
      <c r="G187" s="44">
        <f>G188+G190+G192+G194</f>
        <v>10866.327</v>
      </c>
      <c r="H187" s="44">
        <f>H188+H190+H192+H194</f>
        <v>10866.3268</v>
      </c>
      <c r="I187" s="192">
        <f t="shared" si="5"/>
        <v>99.99999815945169</v>
      </c>
    </row>
    <row r="188" spans="1:9" ht="40.5" customHeight="1">
      <c r="A188" s="54"/>
      <c r="B188" s="42" t="s">
        <v>134</v>
      </c>
      <c r="C188" s="43" t="s">
        <v>234</v>
      </c>
      <c r="D188" s="43" t="s">
        <v>377</v>
      </c>
      <c r="E188" s="43" t="s">
        <v>126</v>
      </c>
      <c r="F188" s="43"/>
      <c r="G188" s="44">
        <f>G189</f>
        <v>244.898</v>
      </c>
      <c r="H188" s="44">
        <f>H189</f>
        <v>244.8978</v>
      </c>
      <c r="I188" s="192">
        <f t="shared" si="5"/>
        <v>99.99991833334694</v>
      </c>
    </row>
    <row r="189" spans="1:9" ht="55.5" customHeight="1">
      <c r="A189" s="54"/>
      <c r="B189" s="50" t="s">
        <v>122</v>
      </c>
      <c r="C189" s="43" t="s">
        <v>234</v>
      </c>
      <c r="D189" s="43" t="s">
        <v>377</v>
      </c>
      <c r="E189" s="43" t="s">
        <v>126</v>
      </c>
      <c r="F189" s="43" t="s">
        <v>304</v>
      </c>
      <c r="G189" s="44">
        <v>244.898</v>
      </c>
      <c r="H189" s="44">
        <f>' пр 8 '!H149</f>
        <v>244.8978</v>
      </c>
      <c r="I189" s="192">
        <f t="shared" si="5"/>
        <v>99.99991833334694</v>
      </c>
    </row>
    <row r="190" spans="1:9" ht="53.25" customHeight="1">
      <c r="A190" s="54"/>
      <c r="B190" s="42" t="s">
        <v>132</v>
      </c>
      <c r="C190" s="43" t="s">
        <v>234</v>
      </c>
      <c r="D190" s="43" t="s">
        <v>377</v>
      </c>
      <c r="E190" s="43" t="s">
        <v>127</v>
      </c>
      <c r="F190" s="43"/>
      <c r="G190" s="44">
        <f>G191</f>
        <v>10000</v>
      </c>
      <c r="H190" s="44">
        <f>H191</f>
        <v>10000</v>
      </c>
      <c r="I190" s="192">
        <f t="shared" si="5"/>
        <v>100</v>
      </c>
    </row>
    <row r="191" spans="1:9" ht="53.25" customHeight="1">
      <c r="A191" s="54"/>
      <c r="B191" s="50" t="s">
        <v>122</v>
      </c>
      <c r="C191" s="43" t="s">
        <v>234</v>
      </c>
      <c r="D191" s="43" t="s">
        <v>377</v>
      </c>
      <c r="E191" s="43" t="s">
        <v>127</v>
      </c>
      <c r="F191" s="43" t="s">
        <v>304</v>
      </c>
      <c r="G191" s="44">
        <v>10000</v>
      </c>
      <c r="H191" s="44">
        <f>' пр 8 '!H151</f>
        <v>10000</v>
      </c>
      <c r="I191" s="192">
        <f t="shared" si="5"/>
        <v>100</v>
      </c>
    </row>
    <row r="192" spans="1:9" ht="50.25" customHeight="1">
      <c r="A192" s="54"/>
      <c r="B192" s="42" t="s">
        <v>81</v>
      </c>
      <c r="C192" s="43" t="s">
        <v>234</v>
      </c>
      <c r="D192" s="43" t="s">
        <v>377</v>
      </c>
      <c r="E192" s="43" t="s">
        <v>82</v>
      </c>
      <c r="F192" s="43"/>
      <c r="G192" s="44">
        <f>G193</f>
        <v>12.429</v>
      </c>
      <c r="H192" s="44">
        <f>H193</f>
        <v>12.429</v>
      </c>
      <c r="I192" s="192">
        <f t="shared" si="5"/>
        <v>100</v>
      </c>
    </row>
    <row r="193" spans="1:9" ht="28.5" customHeight="1">
      <c r="A193" s="54"/>
      <c r="B193" s="50" t="s">
        <v>431</v>
      </c>
      <c r="C193" s="43" t="s">
        <v>234</v>
      </c>
      <c r="D193" s="43" t="s">
        <v>377</v>
      </c>
      <c r="E193" s="43" t="s">
        <v>82</v>
      </c>
      <c r="F193" s="43" t="s">
        <v>434</v>
      </c>
      <c r="G193" s="44">
        <v>12.429</v>
      </c>
      <c r="H193" s="44">
        <f>' пр 8 '!H153</f>
        <v>12.429</v>
      </c>
      <c r="I193" s="192">
        <f t="shared" si="5"/>
        <v>100</v>
      </c>
    </row>
    <row r="194" spans="1:9" ht="48" customHeight="1">
      <c r="A194" s="54"/>
      <c r="B194" s="42" t="s">
        <v>83</v>
      </c>
      <c r="C194" s="43" t="s">
        <v>234</v>
      </c>
      <c r="D194" s="43" t="s">
        <v>377</v>
      </c>
      <c r="E194" s="43" t="s">
        <v>84</v>
      </c>
      <c r="F194" s="43"/>
      <c r="G194" s="44">
        <f>G195</f>
        <v>609</v>
      </c>
      <c r="H194" s="44">
        <f>H195</f>
        <v>609</v>
      </c>
      <c r="I194" s="192">
        <f t="shared" si="5"/>
        <v>100</v>
      </c>
    </row>
    <row r="195" spans="1:9" ht="28.5" customHeight="1">
      <c r="A195" s="54"/>
      <c r="B195" s="50" t="s">
        <v>431</v>
      </c>
      <c r="C195" s="43" t="s">
        <v>234</v>
      </c>
      <c r="D195" s="43" t="s">
        <v>377</v>
      </c>
      <c r="E195" s="43" t="s">
        <v>84</v>
      </c>
      <c r="F195" s="43" t="s">
        <v>434</v>
      </c>
      <c r="G195" s="44">
        <v>609</v>
      </c>
      <c r="H195" s="44">
        <f>' пр 8 '!H155</f>
        <v>609</v>
      </c>
      <c r="I195" s="192">
        <f t="shared" si="5"/>
        <v>100</v>
      </c>
    </row>
    <row r="196" spans="1:9" ht="19.5" customHeight="1">
      <c r="A196" s="178"/>
      <c r="B196" s="51" t="s">
        <v>194</v>
      </c>
      <c r="C196" s="43" t="s">
        <v>234</v>
      </c>
      <c r="D196" s="43" t="s">
        <v>378</v>
      </c>
      <c r="E196" s="43"/>
      <c r="F196" s="43"/>
      <c r="G196" s="44">
        <f>G197</f>
        <v>18679.457000000002</v>
      </c>
      <c r="H196" s="44">
        <f>H197</f>
        <v>18678.91863</v>
      </c>
      <c r="I196" s="192">
        <f t="shared" si="5"/>
        <v>99.99711784983899</v>
      </c>
    </row>
    <row r="197" spans="1:9" ht="53.25" customHeight="1">
      <c r="A197" s="54"/>
      <c r="B197" s="50" t="s">
        <v>691</v>
      </c>
      <c r="C197" s="43" t="s">
        <v>234</v>
      </c>
      <c r="D197" s="43" t="s">
        <v>378</v>
      </c>
      <c r="E197" s="43" t="s">
        <v>492</v>
      </c>
      <c r="F197" s="43"/>
      <c r="G197" s="44">
        <f>G198</f>
        <v>18679.457000000002</v>
      </c>
      <c r="H197" s="44">
        <f>H198</f>
        <v>18678.91863</v>
      </c>
      <c r="I197" s="192">
        <f t="shared" si="5"/>
        <v>99.99711784983899</v>
      </c>
    </row>
    <row r="198" spans="1:9" ht="30" customHeight="1">
      <c r="A198" s="54"/>
      <c r="B198" s="50" t="s">
        <v>4</v>
      </c>
      <c r="C198" s="43" t="s">
        <v>234</v>
      </c>
      <c r="D198" s="43" t="s">
        <v>378</v>
      </c>
      <c r="E198" s="43" t="s">
        <v>14</v>
      </c>
      <c r="F198" s="43"/>
      <c r="G198" s="44">
        <f>G199+G202+G204+G207+G210</f>
        <v>18679.457000000002</v>
      </c>
      <c r="H198" s="44">
        <f>H199+H202+H204+H207+H210</f>
        <v>18678.91863</v>
      </c>
      <c r="I198" s="192">
        <f t="shared" si="5"/>
        <v>99.99711784983899</v>
      </c>
    </row>
    <row r="199" spans="1:9" ht="39" customHeight="1">
      <c r="A199" s="54"/>
      <c r="B199" s="42" t="s">
        <v>15</v>
      </c>
      <c r="C199" s="43" t="s">
        <v>234</v>
      </c>
      <c r="D199" s="43" t="s">
        <v>378</v>
      </c>
      <c r="E199" s="43" t="s">
        <v>16</v>
      </c>
      <c r="F199" s="43"/>
      <c r="G199" s="44">
        <f>G200+G201</f>
        <v>2719.06</v>
      </c>
      <c r="H199" s="44">
        <f>H200+H201</f>
        <v>2719.06</v>
      </c>
      <c r="I199" s="192">
        <f t="shared" si="5"/>
        <v>100</v>
      </c>
    </row>
    <row r="200" spans="1:9" ht="30.75" customHeight="1">
      <c r="A200" s="54"/>
      <c r="B200" s="50" t="s">
        <v>431</v>
      </c>
      <c r="C200" s="43" t="s">
        <v>234</v>
      </c>
      <c r="D200" s="43" t="s">
        <v>378</v>
      </c>
      <c r="E200" s="43" t="s">
        <v>16</v>
      </c>
      <c r="F200" s="43" t="s">
        <v>434</v>
      </c>
      <c r="G200" s="44">
        <v>1998.96</v>
      </c>
      <c r="H200" s="44">
        <f>' пр 8 '!H160</f>
        <v>1998.96</v>
      </c>
      <c r="I200" s="192">
        <f t="shared" si="5"/>
        <v>100</v>
      </c>
    </row>
    <row r="201" spans="1:9" ht="18" customHeight="1">
      <c r="A201" s="54"/>
      <c r="B201" s="50" t="s">
        <v>432</v>
      </c>
      <c r="C201" s="43" t="s">
        <v>234</v>
      </c>
      <c r="D201" s="43" t="s">
        <v>378</v>
      </c>
      <c r="E201" s="43" t="s">
        <v>16</v>
      </c>
      <c r="F201" s="43" t="s">
        <v>435</v>
      </c>
      <c r="G201" s="44">
        <v>720.1</v>
      </c>
      <c r="H201" s="44">
        <f>' пр 8 '!H161</f>
        <v>720.1</v>
      </c>
      <c r="I201" s="192">
        <f t="shared" si="5"/>
        <v>100</v>
      </c>
    </row>
    <row r="202" spans="1:9" ht="39" customHeight="1">
      <c r="A202" s="54"/>
      <c r="B202" s="42" t="s">
        <v>15</v>
      </c>
      <c r="C202" s="43" t="s">
        <v>234</v>
      </c>
      <c r="D202" s="43" t="s">
        <v>378</v>
      </c>
      <c r="E202" s="43" t="s">
        <v>85</v>
      </c>
      <c r="F202" s="43"/>
      <c r="G202" s="44">
        <f>G203</f>
        <v>529.1</v>
      </c>
      <c r="H202" s="44">
        <f>H203</f>
        <v>529.1</v>
      </c>
      <c r="I202" s="192">
        <f t="shared" si="5"/>
        <v>100</v>
      </c>
    </row>
    <row r="203" spans="1:9" ht="20.25" customHeight="1">
      <c r="A203" s="54"/>
      <c r="B203" s="50" t="s">
        <v>432</v>
      </c>
      <c r="C203" s="43" t="s">
        <v>234</v>
      </c>
      <c r="D203" s="43" t="s">
        <v>378</v>
      </c>
      <c r="E203" s="43" t="s">
        <v>85</v>
      </c>
      <c r="F203" s="43" t="s">
        <v>435</v>
      </c>
      <c r="G203" s="44">
        <v>529.1</v>
      </c>
      <c r="H203" s="44">
        <f>' пр 8 '!H163</f>
        <v>529.1</v>
      </c>
      <c r="I203" s="192">
        <f t="shared" si="5"/>
        <v>100</v>
      </c>
    </row>
    <row r="204" spans="1:9" ht="33" customHeight="1">
      <c r="A204" s="54"/>
      <c r="B204" s="42" t="s">
        <v>17</v>
      </c>
      <c r="C204" s="43" t="s">
        <v>234</v>
      </c>
      <c r="D204" s="43" t="s">
        <v>378</v>
      </c>
      <c r="E204" s="43" t="s">
        <v>18</v>
      </c>
      <c r="F204" s="43"/>
      <c r="G204" s="44">
        <f>G205+G206</f>
        <v>3566.797</v>
      </c>
      <c r="H204" s="44">
        <f>H205+H206</f>
        <v>3566.25863</v>
      </c>
      <c r="I204" s="192">
        <f t="shared" si="5"/>
        <v>99.98490606558208</v>
      </c>
    </row>
    <row r="205" spans="1:9" ht="30.75" customHeight="1">
      <c r="A205" s="54"/>
      <c r="B205" s="50" t="s">
        <v>431</v>
      </c>
      <c r="C205" s="43" t="s">
        <v>234</v>
      </c>
      <c r="D205" s="43" t="s">
        <v>378</v>
      </c>
      <c r="E205" s="43" t="s">
        <v>18</v>
      </c>
      <c r="F205" s="43" t="s">
        <v>434</v>
      </c>
      <c r="G205" s="44">
        <v>891.43033</v>
      </c>
      <c r="H205" s="44">
        <f>' пр 8 '!H165</f>
        <v>890.95963</v>
      </c>
      <c r="I205" s="192">
        <f t="shared" si="5"/>
        <v>99.94719721955163</v>
      </c>
    </row>
    <row r="206" spans="1:9" ht="20.25" customHeight="1">
      <c r="A206" s="54"/>
      <c r="B206" s="50" t="s">
        <v>432</v>
      </c>
      <c r="C206" s="43" t="s">
        <v>234</v>
      </c>
      <c r="D206" s="43" t="s">
        <v>378</v>
      </c>
      <c r="E206" s="43" t="s">
        <v>18</v>
      </c>
      <c r="F206" s="43" t="s">
        <v>435</v>
      </c>
      <c r="G206" s="44">
        <v>2675.36667</v>
      </c>
      <c r="H206" s="44">
        <f>' пр 8 '!H166</f>
        <v>2675.299</v>
      </c>
      <c r="I206" s="192">
        <f aca="true" t="shared" si="7" ref="I206:I268">H206/G206*100</f>
        <v>99.99747062708231</v>
      </c>
    </row>
    <row r="207" spans="1:9" ht="52.5" customHeight="1">
      <c r="A207" s="54"/>
      <c r="B207" s="42" t="s">
        <v>19</v>
      </c>
      <c r="C207" s="43" t="s">
        <v>234</v>
      </c>
      <c r="D207" s="43" t="s">
        <v>378</v>
      </c>
      <c r="E207" s="43" t="s">
        <v>20</v>
      </c>
      <c r="F207" s="43"/>
      <c r="G207" s="44">
        <f>G208+G209</f>
        <v>9480</v>
      </c>
      <c r="H207" s="44">
        <f>H208+H209</f>
        <v>9480</v>
      </c>
      <c r="I207" s="192">
        <f t="shared" si="7"/>
        <v>100</v>
      </c>
    </row>
    <row r="208" spans="1:9" ht="30.75" customHeight="1">
      <c r="A208" s="54"/>
      <c r="B208" s="50" t="s">
        <v>431</v>
      </c>
      <c r="C208" s="43" t="s">
        <v>234</v>
      </c>
      <c r="D208" s="43" t="s">
        <v>378</v>
      </c>
      <c r="E208" s="43" t="s">
        <v>20</v>
      </c>
      <c r="F208" s="43" t="s">
        <v>434</v>
      </c>
      <c r="G208" s="44">
        <v>4980</v>
      </c>
      <c r="H208" s="44">
        <f>' пр 8 '!H168</f>
        <v>4980</v>
      </c>
      <c r="I208" s="192">
        <f t="shared" si="7"/>
        <v>100</v>
      </c>
    </row>
    <row r="209" spans="1:9" ht="18" customHeight="1">
      <c r="A209" s="54"/>
      <c r="B209" s="50" t="s">
        <v>432</v>
      </c>
      <c r="C209" s="43" t="s">
        <v>234</v>
      </c>
      <c r="D209" s="43" t="s">
        <v>378</v>
      </c>
      <c r="E209" s="43" t="s">
        <v>20</v>
      </c>
      <c r="F209" s="43" t="s">
        <v>435</v>
      </c>
      <c r="G209" s="44">
        <v>4500</v>
      </c>
      <c r="H209" s="44">
        <f>' пр 8 '!H169</f>
        <v>4500</v>
      </c>
      <c r="I209" s="192">
        <f t="shared" si="7"/>
        <v>100</v>
      </c>
    </row>
    <row r="210" spans="1:9" ht="27.75" customHeight="1">
      <c r="A210" s="54"/>
      <c r="B210" s="42" t="s">
        <v>21</v>
      </c>
      <c r="C210" s="43" t="s">
        <v>234</v>
      </c>
      <c r="D210" s="43" t="s">
        <v>378</v>
      </c>
      <c r="E210" s="43" t="s">
        <v>31</v>
      </c>
      <c r="F210" s="43"/>
      <c r="G210" s="44">
        <f>G211+G212</f>
        <v>2384.5</v>
      </c>
      <c r="H210" s="44">
        <f>H211+H212</f>
        <v>2384.5</v>
      </c>
      <c r="I210" s="192">
        <f t="shared" si="7"/>
        <v>100</v>
      </c>
    </row>
    <row r="211" spans="1:9" ht="30.75" customHeight="1">
      <c r="A211" s="54"/>
      <c r="B211" s="50" t="s">
        <v>431</v>
      </c>
      <c r="C211" s="43" t="s">
        <v>234</v>
      </c>
      <c r="D211" s="43" t="s">
        <v>378</v>
      </c>
      <c r="E211" s="43" t="s">
        <v>31</v>
      </c>
      <c r="F211" s="43" t="s">
        <v>434</v>
      </c>
      <c r="G211" s="44">
        <v>1814.5</v>
      </c>
      <c r="H211" s="44">
        <f>' пр 8 '!H171</f>
        <v>1814.5</v>
      </c>
      <c r="I211" s="192">
        <f t="shared" si="7"/>
        <v>100</v>
      </c>
    </row>
    <row r="212" spans="1:9" ht="18" customHeight="1">
      <c r="A212" s="54"/>
      <c r="B212" s="50" t="s">
        <v>432</v>
      </c>
      <c r="C212" s="43" t="s">
        <v>234</v>
      </c>
      <c r="D212" s="43" t="s">
        <v>378</v>
      </c>
      <c r="E212" s="43" t="s">
        <v>31</v>
      </c>
      <c r="F212" s="43" t="s">
        <v>435</v>
      </c>
      <c r="G212" s="44">
        <v>570</v>
      </c>
      <c r="H212" s="44">
        <f>' пр 8 '!H172</f>
        <v>570</v>
      </c>
      <c r="I212" s="192">
        <f t="shared" si="7"/>
        <v>100</v>
      </c>
    </row>
    <row r="213" spans="1:9" ht="20.25" customHeight="1">
      <c r="A213" s="54" t="s">
        <v>363</v>
      </c>
      <c r="B213" s="175" t="s">
        <v>236</v>
      </c>
      <c r="C213" s="176" t="s">
        <v>208</v>
      </c>
      <c r="D213" s="43"/>
      <c r="E213" s="43"/>
      <c r="F213" s="43"/>
      <c r="G213" s="44">
        <f>G214+G227+G245+G253+G242</f>
        <v>215631.6067</v>
      </c>
      <c r="H213" s="44">
        <f>H214+H227+H245+H253+H242</f>
        <v>213197.1799</v>
      </c>
      <c r="I213" s="192">
        <f t="shared" si="7"/>
        <v>98.87102506109555</v>
      </c>
    </row>
    <row r="214" spans="1:9" ht="20.25" customHeight="1">
      <c r="A214" s="54"/>
      <c r="B214" s="51" t="s">
        <v>371</v>
      </c>
      <c r="C214" s="43" t="s">
        <v>208</v>
      </c>
      <c r="D214" s="43" t="s">
        <v>376</v>
      </c>
      <c r="E214" s="43"/>
      <c r="F214" s="43"/>
      <c r="G214" s="44">
        <f>G215</f>
        <v>99198.9407</v>
      </c>
      <c r="H214" s="44">
        <f>H215</f>
        <v>97923.95291</v>
      </c>
      <c r="I214" s="192">
        <f t="shared" si="7"/>
        <v>98.7147163255948</v>
      </c>
    </row>
    <row r="215" spans="1:9" ht="32.25" customHeight="1">
      <c r="A215" s="54"/>
      <c r="B215" s="103" t="s">
        <v>605</v>
      </c>
      <c r="C215" s="43" t="s">
        <v>208</v>
      </c>
      <c r="D215" s="43" t="s">
        <v>376</v>
      </c>
      <c r="E215" s="43" t="s">
        <v>452</v>
      </c>
      <c r="F215" s="43"/>
      <c r="G215" s="44">
        <f>G216</f>
        <v>99198.9407</v>
      </c>
      <c r="H215" s="44">
        <f>H216</f>
        <v>97923.95291</v>
      </c>
      <c r="I215" s="192">
        <f t="shared" si="7"/>
        <v>98.7147163255948</v>
      </c>
    </row>
    <row r="216" spans="1:9" ht="19.5" customHeight="1">
      <c r="A216" s="54"/>
      <c r="B216" s="103" t="s">
        <v>518</v>
      </c>
      <c r="C216" s="43" t="s">
        <v>208</v>
      </c>
      <c r="D216" s="43" t="s">
        <v>376</v>
      </c>
      <c r="E216" s="43" t="s">
        <v>452</v>
      </c>
      <c r="F216" s="43"/>
      <c r="G216" s="44">
        <f>G218+G222+G225</f>
        <v>99198.9407</v>
      </c>
      <c r="H216" s="44">
        <f>H218+H222+H225</f>
        <v>97923.95291</v>
      </c>
      <c r="I216" s="192">
        <f t="shared" si="7"/>
        <v>98.7147163255948</v>
      </c>
    </row>
    <row r="217" spans="1:9" ht="19.5" customHeight="1">
      <c r="A217" s="54"/>
      <c r="B217" s="103" t="s">
        <v>519</v>
      </c>
      <c r="C217" s="43" t="s">
        <v>208</v>
      </c>
      <c r="D217" s="43" t="s">
        <v>376</v>
      </c>
      <c r="E217" s="43" t="s">
        <v>453</v>
      </c>
      <c r="F217" s="43"/>
      <c r="G217" s="44">
        <f>G219+G223</f>
        <v>69606.51089</v>
      </c>
      <c r="H217" s="44">
        <f>H219+H223</f>
        <v>69452.47774</v>
      </c>
      <c r="I217" s="192">
        <f t="shared" si="7"/>
        <v>99.7787087040702</v>
      </c>
    </row>
    <row r="218" spans="1:9" ht="54" customHeight="1">
      <c r="A218" s="54"/>
      <c r="B218" s="51" t="s">
        <v>520</v>
      </c>
      <c r="C218" s="43" t="s">
        <v>208</v>
      </c>
      <c r="D218" s="43" t="s">
        <v>376</v>
      </c>
      <c r="E218" s="43" t="s">
        <v>454</v>
      </c>
      <c r="F218" s="43"/>
      <c r="G218" s="44">
        <f>G219+G220+G221</f>
        <v>66839.5537</v>
      </c>
      <c r="H218" s="44">
        <f>H219+H220+H221</f>
        <v>65564.56591</v>
      </c>
      <c r="I218" s="192">
        <f t="shared" si="7"/>
        <v>98.09246513565515</v>
      </c>
    </row>
    <row r="219" spans="1:9" ht="55.5" customHeight="1">
      <c r="A219" s="54"/>
      <c r="B219" s="50" t="s">
        <v>430</v>
      </c>
      <c r="C219" s="43" t="s">
        <v>208</v>
      </c>
      <c r="D219" s="43" t="s">
        <v>376</v>
      </c>
      <c r="E219" s="43" t="s">
        <v>454</v>
      </c>
      <c r="F219" s="43" t="s">
        <v>433</v>
      </c>
      <c r="G219" s="44">
        <v>38471.90489</v>
      </c>
      <c r="H219" s="44">
        <f>' пр 8 '!H178</f>
        <v>38317.87174</v>
      </c>
      <c r="I219" s="192">
        <f t="shared" si="7"/>
        <v>99.59962172281197</v>
      </c>
    </row>
    <row r="220" spans="1:9" ht="28.5" customHeight="1">
      <c r="A220" s="54"/>
      <c r="B220" s="50" t="s">
        <v>431</v>
      </c>
      <c r="C220" s="43" t="s">
        <v>208</v>
      </c>
      <c r="D220" s="43" t="s">
        <v>376</v>
      </c>
      <c r="E220" s="43" t="s">
        <v>454</v>
      </c>
      <c r="F220" s="43" t="s">
        <v>434</v>
      </c>
      <c r="G220" s="44">
        <v>27621.07774</v>
      </c>
      <c r="H220" s="44">
        <f>' пр 8 '!H179</f>
        <v>26564.05305</v>
      </c>
      <c r="I220" s="192">
        <f t="shared" si="7"/>
        <v>96.17312293187875</v>
      </c>
    </row>
    <row r="221" spans="1:9" ht="15.75" customHeight="1">
      <c r="A221" s="54"/>
      <c r="B221" s="50" t="s">
        <v>432</v>
      </c>
      <c r="C221" s="43" t="s">
        <v>208</v>
      </c>
      <c r="D221" s="43" t="s">
        <v>376</v>
      </c>
      <c r="E221" s="43" t="s">
        <v>454</v>
      </c>
      <c r="F221" s="43" t="s">
        <v>435</v>
      </c>
      <c r="G221" s="44">
        <v>746.57107</v>
      </c>
      <c r="H221" s="44">
        <f>' пр 8 '!H180</f>
        <v>682.64112</v>
      </c>
      <c r="I221" s="192">
        <f t="shared" si="7"/>
        <v>91.43685677506899</v>
      </c>
    </row>
    <row r="222" spans="1:9" ht="68.25" customHeight="1">
      <c r="A222" s="54"/>
      <c r="B222" s="42" t="s">
        <v>521</v>
      </c>
      <c r="C222" s="43" t="s">
        <v>208</v>
      </c>
      <c r="D222" s="43" t="s">
        <v>376</v>
      </c>
      <c r="E222" s="43" t="s">
        <v>455</v>
      </c>
      <c r="F222" s="43"/>
      <c r="G222" s="44">
        <f>G223+G224</f>
        <v>32311.287</v>
      </c>
      <c r="H222" s="44">
        <f>H223+H224</f>
        <v>32311.287</v>
      </c>
      <c r="I222" s="192">
        <f t="shared" si="7"/>
        <v>100</v>
      </c>
    </row>
    <row r="223" spans="1:9" ht="55.5" customHeight="1">
      <c r="A223" s="54"/>
      <c r="B223" s="50" t="s">
        <v>430</v>
      </c>
      <c r="C223" s="43" t="s">
        <v>208</v>
      </c>
      <c r="D223" s="43" t="s">
        <v>376</v>
      </c>
      <c r="E223" s="43" t="s">
        <v>455</v>
      </c>
      <c r="F223" s="43" t="s">
        <v>433</v>
      </c>
      <c r="G223" s="44">
        <v>31134.606</v>
      </c>
      <c r="H223" s="44">
        <f>' пр 8 '!H182</f>
        <v>31134.606</v>
      </c>
      <c r="I223" s="192">
        <f t="shared" si="7"/>
        <v>100</v>
      </c>
    </row>
    <row r="224" spans="1:9" ht="27.75" customHeight="1">
      <c r="A224" s="54"/>
      <c r="B224" s="50" t="s">
        <v>431</v>
      </c>
      <c r="C224" s="43" t="s">
        <v>208</v>
      </c>
      <c r="D224" s="43" t="s">
        <v>376</v>
      </c>
      <c r="E224" s="43" t="s">
        <v>455</v>
      </c>
      <c r="F224" s="43" t="s">
        <v>434</v>
      </c>
      <c r="G224" s="44">
        <v>1176.681</v>
      </c>
      <c r="H224" s="44">
        <f>' пр 8 '!H183</f>
        <v>1176.681</v>
      </c>
      <c r="I224" s="192">
        <f t="shared" si="7"/>
        <v>100</v>
      </c>
    </row>
    <row r="225" spans="1:9" ht="80.25" customHeight="1">
      <c r="A225" s="54"/>
      <c r="B225" s="42" t="s">
        <v>101</v>
      </c>
      <c r="C225" s="43" t="s">
        <v>208</v>
      </c>
      <c r="D225" s="43" t="s">
        <v>376</v>
      </c>
      <c r="E225" s="43" t="s">
        <v>672</v>
      </c>
      <c r="F225" s="43"/>
      <c r="G225" s="44">
        <f>G226</f>
        <v>48.1</v>
      </c>
      <c r="H225" s="44">
        <f>H226</f>
        <v>48.1</v>
      </c>
      <c r="I225" s="192">
        <f t="shared" si="7"/>
        <v>100</v>
      </c>
    </row>
    <row r="226" spans="1:9" ht="54.75" customHeight="1">
      <c r="A226" s="54"/>
      <c r="B226" s="42" t="s">
        <v>430</v>
      </c>
      <c r="C226" s="43" t="s">
        <v>208</v>
      </c>
      <c r="D226" s="43" t="s">
        <v>376</v>
      </c>
      <c r="E226" s="43" t="s">
        <v>672</v>
      </c>
      <c r="F226" s="43" t="s">
        <v>433</v>
      </c>
      <c r="G226" s="44">
        <v>48.1</v>
      </c>
      <c r="H226" s="44">
        <v>48.1</v>
      </c>
      <c r="I226" s="192">
        <f t="shared" si="7"/>
        <v>100</v>
      </c>
    </row>
    <row r="227" spans="1:9" ht="19.5" customHeight="1">
      <c r="A227" s="54"/>
      <c r="B227" s="103" t="s">
        <v>367</v>
      </c>
      <c r="C227" s="43" t="s">
        <v>208</v>
      </c>
      <c r="D227" s="43" t="s">
        <v>377</v>
      </c>
      <c r="E227" s="43"/>
      <c r="F227" s="43"/>
      <c r="G227" s="44">
        <f>G228</f>
        <v>112585.258</v>
      </c>
      <c r="H227" s="44">
        <f>H228</f>
        <v>111549.63208</v>
      </c>
      <c r="I227" s="192">
        <f t="shared" si="7"/>
        <v>99.08014074098405</v>
      </c>
    </row>
    <row r="228" spans="1:9" ht="36.75" customHeight="1">
      <c r="A228" s="54"/>
      <c r="B228" s="103" t="s">
        <v>606</v>
      </c>
      <c r="C228" s="43" t="s">
        <v>208</v>
      </c>
      <c r="D228" s="43" t="s">
        <v>377</v>
      </c>
      <c r="E228" s="43" t="s">
        <v>452</v>
      </c>
      <c r="F228" s="43"/>
      <c r="G228" s="44">
        <f>G230</f>
        <v>112585.258</v>
      </c>
      <c r="H228" s="44">
        <f>H230</f>
        <v>111549.63208</v>
      </c>
      <c r="I228" s="192">
        <f t="shared" si="7"/>
        <v>99.08014074098405</v>
      </c>
    </row>
    <row r="229" spans="1:9" ht="21" customHeight="1">
      <c r="A229" s="54"/>
      <c r="B229" s="103" t="s">
        <v>522</v>
      </c>
      <c r="C229" s="43" t="s">
        <v>208</v>
      </c>
      <c r="D229" s="43" t="s">
        <v>377</v>
      </c>
      <c r="E229" s="43" t="s">
        <v>452</v>
      </c>
      <c r="F229" s="43"/>
      <c r="G229" s="44">
        <f>G230+G234+G237</f>
        <v>116024.80478</v>
      </c>
      <c r="H229" s="44">
        <f>H230+H234+H237</f>
        <v>114741.42149</v>
      </c>
      <c r="I229" s="192">
        <f t="shared" si="7"/>
        <v>98.89387162302621</v>
      </c>
    </row>
    <row r="230" spans="1:9" ht="21" customHeight="1">
      <c r="A230" s="54"/>
      <c r="B230" s="103" t="s">
        <v>523</v>
      </c>
      <c r="C230" s="43" t="s">
        <v>208</v>
      </c>
      <c r="D230" s="43" t="s">
        <v>377</v>
      </c>
      <c r="E230" s="43" t="s">
        <v>456</v>
      </c>
      <c r="F230" s="43"/>
      <c r="G230" s="44">
        <f>G231+G235+G240+G238</f>
        <v>112585.258</v>
      </c>
      <c r="H230" s="44">
        <f>H231+H235+H240+H238</f>
        <v>111549.63208</v>
      </c>
      <c r="I230" s="192">
        <f t="shared" si="7"/>
        <v>99.08014074098405</v>
      </c>
    </row>
    <row r="231" spans="1:9" ht="55.5" customHeight="1">
      <c r="A231" s="54"/>
      <c r="B231" s="51" t="s">
        <v>520</v>
      </c>
      <c r="C231" s="43" t="s">
        <v>208</v>
      </c>
      <c r="D231" s="43" t="s">
        <v>377</v>
      </c>
      <c r="E231" s="43" t="s">
        <v>457</v>
      </c>
      <c r="F231" s="43"/>
      <c r="G231" s="44">
        <f>G232+G233+G234</f>
        <v>18347.3</v>
      </c>
      <c r="H231" s="44">
        <f>H232+H233+H234</f>
        <v>18099.54263</v>
      </c>
      <c r="I231" s="192">
        <f t="shared" si="7"/>
        <v>98.64962490393683</v>
      </c>
    </row>
    <row r="232" spans="1:9" ht="53.25" customHeight="1">
      <c r="A232" s="54"/>
      <c r="B232" s="50" t="s">
        <v>430</v>
      </c>
      <c r="C232" s="43" t="s">
        <v>208</v>
      </c>
      <c r="D232" s="43" t="s">
        <v>377</v>
      </c>
      <c r="E232" s="43" t="s">
        <v>457</v>
      </c>
      <c r="F232" s="43" t="s">
        <v>433</v>
      </c>
      <c r="G232" s="44">
        <v>3286.66266</v>
      </c>
      <c r="H232" s="44">
        <f>' пр 8 '!H191</f>
        <v>3286.66266</v>
      </c>
      <c r="I232" s="192">
        <f t="shared" si="7"/>
        <v>100</v>
      </c>
    </row>
    <row r="233" spans="1:9" ht="28.5" customHeight="1">
      <c r="A233" s="54"/>
      <c r="B233" s="50" t="s">
        <v>431</v>
      </c>
      <c r="C233" s="43" t="s">
        <v>208</v>
      </c>
      <c r="D233" s="43" t="s">
        <v>377</v>
      </c>
      <c r="E233" s="43" t="s">
        <v>457</v>
      </c>
      <c r="F233" s="43" t="s">
        <v>434</v>
      </c>
      <c r="G233" s="44">
        <f>13745.87256-0.4</f>
        <v>13745.47256</v>
      </c>
      <c r="H233" s="44">
        <f>' пр 8 '!H192</f>
        <v>13745.47256</v>
      </c>
      <c r="I233" s="192">
        <f t="shared" si="7"/>
        <v>100</v>
      </c>
    </row>
    <row r="234" spans="1:9" ht="15" customHeight="1">
      <c r="A234" s="54"/>
      <c r="B234" s="50" t="s">
        <v>432</v>
      </c>
      <c r="C234" s="43" t="s">
        <v>208</v>
      </c>
      <c r="D234" s="43" t="s">
        <v>377</v>
      </c>
      <c r="E234" s="43" t="s">
        <v>457</v>
      </c>
      <c r="F234" s="43" t="s">
        <v>435</v>
      </c>
      <c r="G234" s="44">
        <v>1315.16478</v>
      </c>
      <c r="H234" s="44">
        <f>' пр 8 '!H193</f>
        <v>1067.40741</v>
      </c>
      <c r="I234" s="192">
        <f t="shared" si="7"/>
        <v>81.16149597619243</v>
      </c>
    </row>
    <row r="235" spans="1:9" ht="93.75" customHeight="1">
      <c r="A235" s="54"/>
      <c r="B235" s="55" t="s">
        <v>524</v>
      </c>
      <c r="C235" s="43" t="s">
        <v>208</v>
      </c>
      <c r="D235" s="43" t="s">
        <v>377</v>
      </c>
      <c r="E235" s="43" t="s">
        <v>458</v>
      </c>
      <c r="F235" s="43"/>
      <c r="G235" s="44">
        <f>G236+G237</f>
        <v>86463.553</v>
      </c>
      <c r="H235" s="44">
        <f>H236+H237</f>
        <v>85697.65059</v>
      </c>
      <c r="I235" s="192">
        <f t="shared" si="7"/>
        <v>99.11419044970313</v>
      </c>
    </row>
    <row r="236" spans="1:9" ht="54" customHeight="1">
      <c r="A236" s="54"/>
      <c r="B236" s="50" t="s">
        <v>430</v>
      </c>
      <c r="C236" s="43" t="s">
        <v>208</v>
      </c>
      <c r="D236" s="43" t="s">
        <v>377</v>
      </c>
      <c r="E236" s="43" t="s">
        <v>458</v>
      </c>
      <c r="F236" s="43" t="s">
        <v>433</v>
      </c>
      <c r="G236" s="44">
        <v>84339.171</v>
      </c>
      <c r="H236" s="44">
        <f>' пр 8 '!H195</f>
        <v>83573.26859</v>
      </c>
      <c r="I236" s="192">
        <f t="shared" si="7"/>
        <v>99.09187818552307</v>
      </c>
    </row>
    <row r="237" spans="1:9" ht="26.25" customHeight="1">
      <c r="A237" s="54"/>
      <c r="B237" s="50" t="s">
        <v>431</v>
      </c>
      <c r="C237" s="43" t="s">
        <v>208</v>
      </c>
      <c r="D237" s="43" t="s">
        <v>377</v>
      </c>
      <c r="E237" s="43" t="s">
        <v>458</v>
      </c>
      <c r="F237" s="43" t="s">
        <v>434</v>
      </c>
      <c r="G237" s="44">
        <v>2124.382</v>
      </c>
      <c r="H237" s="44">
        <f>' пр 8 '!H196</f>
        <v>2124.382</v>
      </c>
      <c r="I237" s="192">
        <f t="shared" si="7"/>
        <v>100</v>
      </c>
    </row>
    <row r="238" spans="1:9" ht="54" customHeight="1">
      <c r="A238" s="178"/>
      <c r="B238" s="55" t="s">
        <v>525</v>
      </c>
      <c r="C238" s="43" t="s">
        <v>208</v>
      </c>
      <c r="D238" s="43" t="s">
        <v>377</v>
      </c>
      <c r="E238" s="43" t="s">
        <v>459</v>
      </c>
      <c r="F238" s="47"/>
      <c r="G238" s="44">
        <f>G239</f>
        <v>7040.588</v>
      </c>
      <c r="H238" s="44">
        <f>H239</f>
        <v>7040.58798</v>
      </c>
      <c r="I238" s="192">
        <f t="shared" si="7"/>
        <v>99.99999971593282</v>
      </c>
    </row>
    <row r="239" spans="1:9" ht="30" customHeight="1">
      <c r="A239" s="178"/>
      <c r="B239" s="50" t="s">
        <v>431</v>
      </c>
      <c r="C239" s="43" t="s">
        <v>208</v>
      </c>
      <c r="D239" s="43" t="s">
        <v>377</v>
      </c>
      <c r="E239" s="43" t="s">
        <v>459</v>
      </c>
      <c r="F239" s="43" t="s">
        <v>434</v>
      </c>
      <c r="G239" s="44">
        <f>7040.188+0.4</f>
        <v>7040.588</v>
      </c>
      <c r="H239" s="44">
        <f>' пр 8 '!H198</f>
        <v>7040.58798</v>
      </c>
      <c r="I239" s="192">
        <f t="shared" si="7"/>
        <v>99.99999971593282</v>
      </c>
    </row>
    <row r="240" spans="1:9" ht="55.5" customHeight="1">
      <c r="A240" s="178"/>
      <c r="B240" s="51" t="s">
        <v>526</v>
      </c>
      <c r="C240" s="43" t="s">
        <v>208</v>
      </c>
      <c r="D240" s="43" t="s">
        <v>377</v>
      </c>
      <c r="E240" s="43" t="s">
        <v>460</v>
      </c>
      <c r="F240" s="43"/>
      <c r="G240" s="44">
        <f>G241</f>
        <v>733.817</v>
      </c>
      <c r="H240" s="44">
        <f>H241</f>
        <v>711.85088</v>
      </c>
      <c r="I240" s="192">
        <f t="shared" si="7"/>
        <v>97.00659428713153</v>
      </c>
    </row>
    <row r="241" spans="1:9" ht="51">
      <c r="A241" s="178"/>
      <c r="B241" s="50" t="s">
        <v>430</v>
      </c>
      <c r="C241" s="43" t="s">
        <v>208</v>
      </c>
      <c r="D241" s="43" t="s">
        <v>377</v>
      </c>
      <c r="E241" s="43" t="s">
        <v>460</v>
      </c>
      <c r="F241" s="43" t="s">
        <v>433</v>
      </c>
      <c r="G241" s="44">
        <v>733.817</v>
      </c>
      <c r="H241" s="44">
        <f>' пр 8 '!H200</f>
        <v>711.85088</v>
      </c>
      <c r="I241" s="192">
        <f t="shared" si="7"/>
        <v>97.00659428713153</v>
      </c>
    </row>
    <row r="242" spans="1:9" ht="12.75">
      <c r="A242" s="54"/>
      <c r="B242" s="45" t="s">
        <v>22</v>
      </c>
      <c r="C242" s="43" t="s">
        <v>208</v>
      </c>
      <c r="D242" s="43" t="s">
        <v>378</v>
      </c>
      <c r="E242" s="47"/>
      <c r="F242" s="47"/>
      <c r="G242" s="44">
        <f>G243</f>
        <v>719.014</v>
      </c>
      <c r="H242" s="44">
        <f>H243</f>
        <v>666.66843</v>
      </c>
      <c r="I242" s="192">
        <f t="shared" si="7"/>
        <v>92.71981213161357</v>
      </c>
    </row>
    <row r="243" spans="1:9" ht="89.25">
      <c r="A243" s="54"/>
      <c r="B243" s="55" t="s">
        <v>524</v>
      </c>
      <c r="C243" s="43" t="s">
        <v>208</v>
      </c>
      <c r="D243" s="43" t="s">
        <v>378</v>
      </c>
      <c r="E243" s="43" t="s">
        <v>458</v>
      </c>
      <c r="F243" s="43"/>
      <c r="G243" s="44">
        <f>G244</f>
        <v>719.014</v>
      </c>
      <c r="H243" s="44">
        <f>H244</f>
        <v>666.66843</v>
      </c>
      <c r="I243" s="192">
        <f t="shared" si="7"/>
        <v>92.71981213161357</v>
      </c>
    </row>
    <row r="244" spans="1:9" ht="29.25" customHeight="1">
      <c r="A244" s="54"/>
      <c r="B244" s="45" t="s">
        <v>430</v>
      </c>
      <c r="C244" s="43" t="s">
        <v>208</v>
      </c>
      <c r="D244" s="43" t="s">
        <v>378</v>
      </c>
      <c r="E244" s="43" t="s">
        <v>458</v>
      </c>
      <c r="F244" s="43" t="s">
        <v>433</v>
      </c>
      <c r="G244" s="44">
        <v>719.014</v>
      </c>
      <c r="H244" s="44">
        <f>' пр 8 '!H203</f>
        <v>666.66843</v>
      </c>
      <c r="I244" s="192">
        <f t="shared" si="7"/>
        <v>92.71981213161357</v>
      </c>
    </row>
    <row r="245" spans="1:9" ht="16.5" customHeight="1">
      <c r="A245" s="178"/>
      <c r="B245" s="50" t="s">
        <v>682</v>
      </c>
      <c r="C245" s="43" t="s">
        <v>208</v>
      </c>
      <c r="D245" s="43" t="s">
        <v>208</v>
      </c>
      <c r="E245" s="47"/>
      <c r="F245" s="47"/>
      <c r="G245" s="44">
        <f>SUM(G246)</f>
        <v>1886.4</v>
      </c>
      <c r="H245" s="44">
        <f>SUM(H246)</f>
        <v>1886.4</v>
      </c>
      <c r="I245" s="192">
        <f t="shared" si="7"/>
        <v>100</v>
      </c>
    </row>
    <row r="246" spans="1:9" ht="30" customHeight="1">
      <c r="A246" s="178"/>
      <c r="B246" s="50" t="s">
        <v>607</v>
      </c>
      <c r="C246" s="43" t="s">
        <v>208</v>
      </c>
      <c r="D246" s="43" t="s">
        <v>208</v>
      </c>
      <c r="E246" s="43" t="s">
        <v>452</v>
      </c>
      <c r="F246" s="43"/>
      <c r="G246" s="44">
        <f>G247</f>
        <v>1886.4</v>
      </c>
      <c r="H246" s="44">
        <f>H247</f>
        <v>1886.4</v>
      </c>
      <c r="I246" s="192">
        <f t="shared" si="7"/>
        <v>100</v>
      </c>
    </row>
    <row r="247" spans="1:9" ht="25.5">
      <c r="A247" s="178"/>
      <c r="B247" s="50" t="s">
        <v>527</v>
      </c>
      <c r="C247" s="43" t="s">
        <v>208</v>
      </c>
      <c r="D247" s="43" t="s">
        <v>208</v>
      </c>
      <c r="E247" s="43" t="s">
        <v>452</v>
      </c>
      <c r="F247" s="43"/>
      <c r="G247" s="44">
        <f>G248+G251</f>
        <v>1886.4</v>
      </c>
      <c r="H247" s="44">
        <f>H248+H251</f>
        <v>1886.4</v>
      </c>
      <c r="I247" s="192">
        <f t="shared" si="7"/>
        <v>100</v>
      </c>
    </row>
    <row r="248" spans="1:9" ht="25.5">
      <c r="A248" s="178"/>
      <c r="B248" s="50" t="s">
        <v>528</v>
      </c>
      <c r="C248" s="43" t="s">
        <v>208</v>
      </c>
      <c r="D248" s="43" t="s">
        <v>208</v>
      </c>
      <c r="E248" s="43" t="s">
        <v>619</v>
      </c>
      <c r="F248" s="43"/>
      <c r="G248" s="44">
        <f>G249</f>
        <v>600</v>
      </c>
      <c r="H248" s="44">
        <f>H249</f>
        <v>600</v>
      </c>
      <c r="I248" s="192">
        <f t="shared" si="7"/>
        <v>100</v>
      </c>
    </row>
    <row r="249" spans="1:9" ht="38.25">
      <c r="A249" s="178"/>
      <c r="B249" s="50" t="s">
        <v>529</v>
      </c>
      <c r="C249" s="43" t="s">
        <v>208</v>
      </c>
      <c r="D249" s="43" t="s">
        <v>208</v>
      </c>
      <c r="E249" s="43" t="s">
        <v>461</v>
      </c>
      <c r="F249" s="43"/>
      <c r="G249" s="44">
        <f>SUM(G250)</f>
        <v>600</v>
      </c>
      <c r="H249" s="44">
        <f>SUM(H250)</f>
        <v>600</v>
      </c>
      <c r="I249" s="192">
        <f t="shared" si="7"/>
        <v>100</v>
      </c>
    </row>
    <row r="250" spans="1:9" ht="16.5" customHeight="1">
      <c r="A250" s="178"/>
      <c r="B250" s="50" t="s">
        <v>431</v>
      </c>
      <c r="C250" s="43" t="s">
        <v>208</v>
      </c>
      <c r="D250" s="43" t="s">
        <v>208</v>
      </c>
      <c r="E250" s="43" t="s">
        <v>461</v>
      </c>
      <c r="F250" s="43" t="s">
        <v>434</v>
      </c>
      <c r="G250" s="44">
        <v>600</v>
      </c>
      <c r="H250" s="44">
        <f>' пр 8 '!H209</f>
        <v>600</v>
      </c>
      <c r="I250" s="192">
        <f t="shared" si="7"/>
        <v>100</v>
      </c>
    </row>
    <row r="251" spans="1:9" ht="43.5" customHeight="1">
      <c r="A251" s="54"/>
      <c r="B251" s="45" t="s">
        <v>529</v>
      </c>
      <c r="C251" s="43" t="s">
        <v>208</v>
      </c>
      <c r="D251" s="43" t="s">
        <v>208</v>
      </c>
      <c r="E251" s="43" t="s">
        <v>24</v>
      </c>
      <c r="F251" s="43"/>
      <c r="G251" s="44">
        <f>G252</f>
        <v>1286.4</v>
      </c>
      <c r="H251" s="44">
        <f>H252</f>
        <v>1286.4</v>
      </c>
      <c r="I251" s="192">
        <f t="shared" si="7"/>
        <v>100</v>
      </c>
    </row>
    <row r="252" spans="1:9" ht="27.75" customHeight="1">
      <c r="A252" s="54"/>
      <c r="B252" s="45" t="s">
        <v>431</v>
      </c>
      <c r="C252" s="43" t="s">
        <v>208</v>
      </c>
      <c r="D252" s="43" t="s">
        <v>208</v>
      </c>
      <c r="E252" s="43" t="s">
        <v>24</v>
      </c>
      <c r="F252" s="43" t="s">
        <v>434</v>
      </c>
      <c r="G252" s="44">
        <v>1286.4</v>
      </c>
      <c r="H252" s="44">
        <f>' пр 8 '!H211</f>
        <v>1286.4</v>
      </c>
      <c r="I252" s="192">
        <f t="shared" si="7"/>
        <v>100</v>
      </c>
    </row>
    <row r="253" spans="1:9" ht="16.5" customHeight="1">
      <c r="A253" s="54"/>
      <c r="B253" s="50" t="s">
        <v>196</v>
      </c>
      <c r="C253" s="43" t="s">
        <v>208</v>
      </c>
      <c r="D253" s="43" t="s">
        <v>211</v>
      </c>
      <c r="E253" s="43"/>
      <c r="F253" s="43"/>
      <c r="G253" s="44">
        <f>SUM(G254)</f>
        <v>1241.9940000000001</v>
      </c>
      <c r="H253" s="44">
        <f>SUM(H254)</f>
        <v>1170.52648</v>
      </c>
      <c r="I253" s="192">
        <f t="shared" si="7"/>
        <v>94.24574353821353</v>
      </c>
    </row>
    <row r="254" spans="1:9" ht="43.5" customHeight="1">
      <c r="A254" s="54"/>
      <c r="B254" s="50" t="s">
        <v>605</v>
      </c>
      <c r="C254" s="43" t="s">
        <v>208</v>
      </c>
      <c r="D254" s="43" t="s">
        <v>211</v>
      </c>
      <c r="E254" s="43" t="s">
        <v>452</v>
      </c>
      <c r="F254" s="43"/>
      <c r="G254" s="44">
        <f>G255+G264</f>
        <v>1241.9940000000001</v>
      </c>
      <c r="H254" s="44">
        <f>H255+H264</f>
        <v>1170.52648</v>
      </c>
      <c r="I254" s="192">
        <f t="shared" si="7"/>
        <v>94.24574353821353</v>
      </c>
    </row>
    <row r="255" spans="1:9" ht="12.75">
      <c r="A255" s="54"/>
      <c r="B255" s="50" t="s">
        <v>522</v>
      </c>
      <c r="C255" s="43" t="s">
        <v>208</v>
      </c>
      <c r="D255" s="43" t="s">
        <v>211</v>
      </c>
      <c r="E255" s="43" t="s">
        <v>621</v>
      </c>
      <c r="F255" s="43"/>
      <c r="G255" s="44">
        <f>G256+G260</f>
        <v>739.594</v>
      </c>
      <c r="H255" s="44">
        <f>H256+H260</f>
        <v>679.58648</v>
      </c>
      <c r="I255" s="192">
        <f t="shared" si="7"/>
        <v>91.88642417326263</v>
      </c>
    </row>
    <row r="256" spans="1:9" ht="16.5" customHeight="1">
      <c r="A256" s="54"/>
      <c r="B256" s="50" t="s">
        <v>530</v>
      </c>
      <c r="C256" s="43" t="s">
        <v>208</v>
      </c>
      <c r="D256" s="43" t="s">
        <v>211</v>
      </c>
      <c r="E256" s="43" t="s">
        <v>621</v>
      </c>
      <c r="F256" s="43"/>
      <c r="G256" s="44">
        <f>G257</f>
        <v>181</v>
      </c>
      <c r="H256" s="44">
        <f>H257</f>
        <v>121.36</v>
      </c>
      <c r="I256" s="192">
        <f t="shared" si="7"/>
        <v>67.04972375690608</v>
      </c>
    </row>
    <row r="257" spans="1:9" ht="43.5" customHeight="1">
      <c r="A257" s="54"/>
      <c r="B257" s="50" t="s">
        <v>531</v>
      </c>
      <c r="C257" s="43" t="s">
        <v>208</v>
      </c>
      <c r="D257" s="43" t="s">
        <v>211</v>
      </c>
      <c r="E257" s="43" t="s">
        <v>462</v>
      </c>
      <c r="F257" s="43"/>
      <c r="G257" s="44">
        <f>G258+G259</f>
        <v>181</v>
      </c>
      <c r="H257" s="44">
        <f>H258+H259</f>
        <v>121.36</v>
      </c>
      <c r="I257" s="192">
        <f t="shared" si="7"/>
        <v>67.04972375690608</v>
      </c>
    </row>
    <row r="258" spans="1:9" ht="54.75" customHeight="1">
      <c r="A258" s="54"/>
      <c r="B258" s="45" t="s">
        <v>430</v>
      </c>
      <c r="C258" s="43" t="s">
        <v>208</v>
      </c>
      <c r="D258" s="43" t="s">
        <v>211</v>
      </c>
      <c r="E258" s="43" t="s">
        <v>462</v>
      </c>
      <c r="F258" s="43" t="s">
        <v>433</v>
      </c>
      <c r="G258" s="44">
        <v>130</v>
      </c>
      <c r="H258" s="44">
        <f>' пр 8 '!H217</f>
        <v>70.36</v>
      </c>
      <c r="I258" s="192">
        <f t="shared" si="7"/>
        <v>54.123076923076916</v>
      </c>
    </row>
    <row r="259" spans="1:9" ht="25.5">
      <c r="A259" s="54"/>
      <c r="B259" s="50" t="s">
        <v>431</v>
      </c>
      <c r="C259" s="43" t="s">
        <v>208</v>
      </c>
      <c r="D259" s="43" t="s">
        <v>211</v>
      </c>
      <c r="E259" s="43" t="s">
        <v>462</v>
      </c>
      <c r="F259" s="43" t="s">
        <v>434</v>
      </c>
      <c r="G259" s="44">
        <v>51</v>
      </c>
      <c r="H259" s="44">
        <f>' пр 8 '!H218</f>
        <v>51</v>
      </c>
      <c r="I259" s="192">
        <f t="shared" si="7"/>
        <v>100</v>
      </c>
    </row>
    <row r="260" spans="1:9" ht="12.75">
      <c r="A260" s="54"/>
      <c r="B260" s="50" t="s">
        <v>523</v>
      </c>
      <c r="C260" s="43" t="s">
        <v>208</v>
      </c>
      <c r="D260" s="43" t="s">
        <v>211</v>
      </c>
      <c r="E260" s="43" t="s">
        <v>621</v>
      </c>
      <c r="F260" s="43"/>
      <c r="G260" s="44">
        <f>G261</f>
        <v>558.594</v>
      </c>
      <c r="H260" s="44">
        <f>H261</f>
        <v>558.22648</v>
      </c>
      <c r="I260" s="192">
        <f t="shared" si="7"/>
        <v>99.93420623923637</v>
      </c>
    </row>
    <row r="261" spans="1:9" ht="27" customHeight="1">
      <c r="A261" s="54"/>
      <c r="B261" s="50" t="s">
        <v>529</v>
      </c>
      <c r="C261" s="43" t="s">
        <v>208</v>
      </c>
      <c r="D261" s="43" t="s">
        <v>211</v>
      </c>
      <c r="E261" s="43" t="s">
        <v>493</v>
      </c>
      <c r="F261" s="43"/>
      <c r="G261" s="44">
        <f>G262+G263</f>
        <v>558.594</v>
      </c>
      <c r="H261" s="44">
        <f>H262+H263</f>
        <v>558.22648</v>
      </c>
      <c r="I261" s="192">
        <f t="shared" si="7"/>
        <v>99.93420623923637</v>
      </c>
    </row>
    <row r="262" spans="1:9" ht="27" customHeight="1">
      <c r="A262" s="54"/>
      <c r="B262" s="50" t="s">
        <v>431</v>
      </c>
      <c r="C262" s="43" t="s">
        <v>208</v>
      </c>
      <c r="D262" s="43" t="s">
        <v>211</v>
      </c>
      <c r="E262" s="43" t="s">
        <v>493</v>
      </c>
      <c r="F262" s="43" t="s">
        <v>434</v>
      </c>
      <c r="G262" s="44">
        <v>518.594</v>
      </c>
      <c r="H262" s="44">
        <f>' пр 8 '!H220</f>
        <v>518.22648</v>
      </c>
      <c r="I262" s="192">
        <f t="shared" si="7"/>
        <v>99.92913145929185</v>
      </c>
    </row>
    <row r="263" spans="1:9" ht="29.25" customHeight="1">
      <c r="A263" s="54"/>
      <c r="B263" s="42" t="s">
        <v>205</v>
      </c>
      <c r="C263" s="43" t="s">
        <v>208</v>
      </c>
      <c r="D263" s="43" t="s">
        <v>211</v>
      </c>
      <c r="E263" s="43" t="s">
        <v>493</v>
      </c>
      <c r="F263" s="43" t="s">
        <v>247</v>
      </c>
      <c r="G263" s="44">
        <v>40</v>
      </c>
      <c r="H263" s="44">
        <f>' пр 8 '!H221</f>
        <v>40</v>
      </c>
      <c r="I263" s="192">
        <f t="shared" si="7"/>
        <v>100</v>
      </c>
    </row>
    <row r="264" spans="1:9" ht="25.5">
      <c r="A264" s="54"/>
      <c r="B264" s="50" t="s">
        <v>558</v>
      </c>
      <c r="C264" s="43" t="s">
        <v>208</v>
      </c>
      <c r="D264" s="43" t="s">
        <v>211</v>
      </c>
      <c r="E264" s="43" t="s">
        <v>463</v>
      </c>
      <c r="F264" s="43"/>
      <c r="G264" s="44">
        <f>G265+G268</f>
        <v>502.4</v>
      </c>
      <c r="H264" s="44">
        <f>H265+H268</f>
        <v>490.94</v>
      </c>
      <c r="I264" s="192">
        <f t="shared" si="7"/>
        <v>97.71894904458598</v>
      </c>
    </row>
    <row r="265" spans="1:9" ht="27" customHeight="1">
      <c r="A265" s="54"/>
      <c r="B265" s="50" t="s">
        <v>624</v>
      </c>
      <c r="C265" s="43" t="s">
        <v>208</v>
      </c>
      <c r="D265" s="43" t="s">
        <v>211</v>
      </c>
      <c r="E265" s="43" t="s">
        <v>559</v>
      </c>
      <c r="F265" s="43"/>
      <c r="G265" s="44">
        <f>G266</f>
        <v>40</v>
      </c>
      <c r="H265" s="44">
        <f>H266</f>
        <v>40</v>
      </c>
      <c r="I265" s="192">
        <f t="shared" si="7"/>
        <v>100</v>
      </c>
    </row>
    <row r="266" spans="1:9" ht="43.5" customHeight="1">
      <c r="A266" s="54"/>
      <c r="B266" s="50" t="s">
        <v>529</v>
      </c>
      <c r="C266" s="43" t="s">
        <v>208</v>
      </c>
      <c r="D266" s="43" t="s">
        <v>211</v>
      </c>
      <c r="E266" s="43" t="s">
        <v>494</v>
      </c>
      <c r="F266" s="43"/>
      <c r="G266" s="44">
        <f>G267</f>
        <v>40</v>
      </c>
      <c r="H266" s="44">
        <f>H267</f>
        <v>40</v>
      </c>
      <c r="I266" s="192">
        <f t="shared" si="7"/>
        <v>100</v>
      </c>
    </row>
    <row r="267" spans="1:9" ht="25.5">
      <c r="A267" s="54"/>
      <c r="B267" s="50" t="s">
        <v>431</v>
      </c>
      <c r="C267" s="43" t="s">
        <v>208</v>
      </c>
      <c r="D267" s="43" t="s">
        <v>211</v>
      </c>
      <c r="E267" s="43" t="s">
        <v>494</v>
      </c>
      <c r="F267" s="43" t="s">
        <v>434</v>
      </c>
      <c r="G267" s="44">
        <v>40</v>
      </c>
      <c r="H267" s="44">
        <f>' пр 8 '!H225</f>
        <v>40</v>
      </c>
      <c r="I267" s="192">
        <f t="shared" si="7"/>
        <v>100</v>
      </c>
    </row>
    <row r="268" spans="1:9" ht="25.5">
      <c r="A268" s="54"/>
      <c r="B268" s="50" t="s">
        <v>624</v>
      </c>
      <c r="C268" s="43" t="s">
        <v>208</v>
      </c>
      <c r="D268" s="43" t="s">
        <v>211</v>
      </c>
      <c r="E268" s="43" t="s">
        <v>620</v>
      </c>
      <c r="F268" s="43"/>
      <c r="G268" s="44">
        <f>G269</f>
        <v>462.4</v>
      </c>
      <c r="H268" s="44">
        <f>H269</f>
        <v>450.94</v>
      </c>
      <c r="I268" s="192">
        <f t="shared" si="7"/>
        <v>97.52162629757785</v>
      </c>
    </row>
    <row r="269" spans="1:9" ht="38.25">
      <c r="A269" s="54"/>
      <c r="B269" s="50" t="s">
        <v>529</v>
      </c>
      <c r="C269" s="43" t="s">
        <v>208</v>
      </c>
      <c r="D269" s="43" t="s">
        <v>211</v>
      </c>
      <c r="E269" s="43" t="s">
        <v>464</v>
      </c>
      <c r="F269" s="43"/>
      <c r="G269" s="44">
        <f>G270+G271</f>
        <v>462.4</v>
      </c>
      <c r="H269" s="44">
        <f>H270+H271</f>
        <v>450.94</v>
      </c>
      <c r="I269" s="192">
        <f aca="true" t="shared" si="8" ref="I269:I337">H269/G269*100</f>
        <v>97.52162629757785</v>
      </c>
    </row>
    <row r="270" spans="1:9" ht="54.75" customHeight="1">
      <c r="A270" s="54"/>
      <c r="B270" s="45" t="s">
        <v>430</v>
      </c>
      <c r="C270" s="43" t="s">
        <v>208</v>
      </c>
      <c r="D270" s="43" t="s">
        <v>211</v>
      </c>
      <c r="E270" s="43" t="s">
        <v>464</v>
      </c>
      <c r="F270" s="43" t="s">
        <v>433</v>
      </c>
      <c r="G270" s="44">
        <v>432.4</v>
      </c>
      <c r="H270" s="44">
        <f>' пр 8 '!H227</f>
        <v>420.94</v>
      </c>
      <c r="I270" s="192">
        <f t="shared" si="8"/>
        <v>97.34967622571693</v>
      </c>
    </row>
    <row r="271" spans="1:9" ht="25.5">
      <c r="A271" s="54"/>
      <c r="B271" s="50" t="s">
        <v>431</v>
      </c>
      <c r="C271" s="43" t="s">
        <v>208</v>
      </c>
      <c r="D271" s="43" t="s">
        <v>211</v>
      </c>
      <c r="E271" s="43" t="s">
        <v>464</v>
      </c>
      <c r="F271" s="43" t="s">
        <v>434</v>
      </c>
      <c r="G271" s="44">
        <v>30</v>
      </c>
      <c r="H271" s="44">
        <f>' пр 8 '!H228</f>
        <v>30</v>
      </c>
      <c r="I271" s="192">
        <f t="shared" si="8"/>
        <v>100</v>
      </c>
    </row>
    <row r="272" spans="1:9" ht="19.5" customHeight="1">
      <c r="A272" s="54" t="s">
        <v>366</v>
      </c>
      <c r="B272" s="138" t="s">
        <v>437</v>
      </c>
      <c r="C272" s="43" t="s">
        <v>237</v>
      </c>
      <c r="D272" s="43"/>
      <c r="E272" s="43"/>
      <c r="F272" s="43"/>
      <c r="G272" s="44">
        <f>G273+G282</f>
        <v>11052.505</v>
      </c>
      <c r="H272" s="44">
        <f>H273+H282</f>
        <v>11052.505</v>
      </c>
      <c r="I272" s="192">
        <f t="shared" si="8"/>
        <v>100</v>
      </c>
    </row>
    <row r="273" spans="1:9" ht="21" customHeight="1">
      <c r="A273" s="54"/>
      <c r="B273" s="51" t="s">
        <v>198</v>
      </c>
      <c r="C273" s="43" t="s">
        <v>237</v>
      </c>
      <c r="D273" s="43" t="s">
        <v>376</v>
      </c>
      <c r="E273" s="43"/>
      <c r="F273" s="43"/>
      <c r="G273" s="44">
        <f>G274</f>
        <v>1595</v>
      </c>
      <c r="H273" s="44">
        <f>H274</f>
        <v>1595</v>
      </c>
      <c r="I273" s="192">
        <f t="shared" si="8"/>
        <v>100</v>
      </c>
    </row>
    <row r="274" spans="1:9" ht="25.5">
      <c r="A274" s="54"/>
      <c r="B274" s="51" t="s">
        <v>579</v>
      </c>
      <c r="C274" s="43" t="s">
        <v>237</v>
      </c>
      <c r="D274" s="43" t="s">
        <v>376</v>
      </c>
      <c r="E274" s="43" t="s">
        <v>495</v>
      </c>
      <c r="F274" s="43"/>
      <c r="G274" s="44">
        <f>G275</f>
        <v>1595</v>
      </c>
      <c r="H274" s="44">
        <f>H275</f>
        <v>1595</v>
      </c>
      <c r="I274" s="192">
        <f t="shared" si="8"/>
        <v>100</v>
      </c>
    </row>
    <row r="275" spans="1:9" ht="25.5">
      <c r="A275" s="54"/>
      <c r="B275" s="51" t="s">
        <v>560</v>
      </c>
      <c r="C275" s="43" t="s">
        <v>237</v>
      </c>
      <c r="D275" s="43" t="s">
        <v>376</v>
      </c>
      <c r="E275" s="43" t="s">
        <v>496</v>
      </c>
      <c r="F275" s="43"/>
      <c r="G275" s="44">
        <f>G276+G279</f>
        <v>1595</v>
      </c>
      <c r="H275" s="44">
        <f>H276+H279</f>
        <v>1595</v>
      </c>
      <c r="I275" s="192">
        <f t="shared" si="8"/>
        <v>100</v>
      </c>
    </row>
    <row r="276" spans="1:9" ht="25.5">
      <c r="A276" s="54"/>
      <c r="B276" s="51" t="s">
        <v>561</v>
      </c>
      <c r="C276" s="43" t="s">
        <v>237</v>
      </c>
      <c r="D276" s="43" t="s">
        <v>376</v>
      </c>
      <c r="E276" s="43" t="s">
        <v>562</v>
      </c>
      <c r="F276" s="43"/>
      <c r="G276" s="44">
        <f>G277</f>
        <v>1400</v>
      </c>
      <c r="H276" s="44">
        <f>H277</f>
        <v>1400</v>
      </c>
      <c r="I276" s="192">
        <f t="shared" si="8"/>
        <v>100</v>
      </c>
    </row>
    <row r="277" spans="1:9" ht="38.25">
      <c r="A277" s="54"/>
      <c r="B277" s="51" t="s">
        <v>529</v>
      </c>
      <c r="C277" s="43" t="s">
        <v>237</v>
      </c>
      <c r="D277" s="43" t="s">
        <v>376</v>
      </c>
      <c r="E277" s="43" t="s">
        <v>497</v>
      </c>
      <c r="F277" s="43"/>
      <c r="G277" s="44">
        <f>G278</f>
        <v>1400</v>
      </c>
      <c r="H277" s="44">
        <f>H278</f>
        <v>1400</v>
      </c>
      <c r="I277" s="192">
        <f t="shared" si="8"/>
        <v>100</v>
      </c>
    </row>
    <row r="278" spans="1:9" ht="25.5">
      <c r="A278" s="178"/>
      <c r="B278" s="51" t="s">
        <v>205</v>
      </c>
      <c r="C278" s="43" t="s">
        <v>237</v>
      </c>
      <c r="D278" s="43" t="s">
        <v>376</v>
      </c>
      <c r="E278" s="43" t="s">
        <v>497</v>
      </c>
      <c r="F278" s="43" t="s">
        <v>247</v>
      </c>
      <c r="G278" s="44">
        <v>1400</v>
      </c>
      <c r="H278" s="44">
        <f>' пр 8 '!H234</f>
        <v>1400</v>
      </c>
      <c r="I278" s="192">
        <f t="shared" si="8"/>
        <v>100</v>
      </c>
    </row>
    <row r="279" spans="1:9" ht="43.5" customHeight="1">
      <c r="A279" s="54"/>
      <c r="B279" s="46" t="s">
        <v>86</v>
      </c>
      <c r="C279" s="43" t="s">
        <v>237</v>
      </c>
      <c r="D279" s="43" t="s">
        <v>376</v>
      </c>
      <c r="E279" s="43" t="s">
        <v>87</v>
      </c>
      <c r="F279" s="43"/>
      <c r="G279" s="44">
        <f>G280</f>
        <v>195</v>
      </c>
      <c r="H279" s="44">
        <f>H280</f>
        <v>195</v>
      </c>
      <c r="I279" s="192">
        <f t="shared" si="8"/>
        <v>100</v>
      </c>
    </row>
    <row r="280" spans="1:9" ht="29.25" customHeight="1">
      <c r="A280" s="54"/>
      <c r="B280" s="42" t="s">
        <v>205</v>
      </c>
      <c r="C280" s="43" t="s">
        <v>237</v>
      </c>
      <c r="D280" s="43" t="s">
        <v>376</v>
      </c>
      <c r="E280" s="43" t="s">
        <v>87</v>
      </c>
      <c r="F280" s="43" t="s">
        <v>247</v>
      </c>
      <c r="G280" s="44">
        <v>195</v>
      </c>
      <c r="H280" s="44">
        <f>' пр 8 '!H236</f>
        <v>195</v>
      </c>
      <c r="I280" s="192">
        <f t="shared" si="8"/>
        <v>100</v>
      </c>
    </row>
    <row r="281" spans="1:9" ht="17.25" customHeight="1">
      <c r="A281" s="54"/>
      <c r="B281" s="62" t="s">
        <v>597</v>
      </c>
      <c r="C281" s="47" t="s">
        <v>237</v>
      </c>
      <c r="D281" s="47" t="s">
        <v>376</v>
      </c>
      <c r="E281" s="47" t="s">
        <v>87</v>
      </c>
      <c r="F281" s="43"/>
      <c r="G281" s="63">
        <v>24.18</v>
      </c>
      <c r="H281" s="63">
        <f>' пр 8 '!H237</f>
        <v>24.18</v>
      </c>
      <c r="I281" s="192">
        <f t="shared" si="8"/>
        <v>100</v>
      </c>
    </row>
    <row r="282" spans="1:9" ht="19.5" customHeight="1">
      <c r="A282" s="54"/>
      <c r="B282" s="51" t="s">
        <v>309</v>
      </c>
      <c r="C282" s="43" t="s">
        <v>237</v>
      </c>
      <c r="D282" s="43" t="s">
        <v>379</v>
      </c>
      <c r="E282" s="47"/>
      <c r="F282" s="47"/>
      <c r="G282" s="44">
        <f>SUM(G283)</f>
        <v>9457.505</v>
      </c>
      <c r="H282" s="44">
        <f>SUM(H283)</f>
        <v>9457.505</v>
      </c>
      <c r="I282" s="192">
        <f t="shared" si="8"/>
        <v>100</v>
      </c>
    </row>
    <row r="283" spans="1:9" ht="27.75" customHeight="1">
      <c r="A283" s="54"/>
      <c r="B283" s="51" t="s">
        <v>579</v>
      </c>
      <c r="C283" s="43" t="s">
        <v>237</v>
      </c>
      <c r="D283" s="43" t="s">
        <v>379</v>
      </c>
      <c r="E283" s="43" t="s">
        <v>495</v>
      </c>
      <c r="F283" s="47"/>
      <c r="G283" s="44">
        <f>SUM(G284)</f>
        <v>9457.505</v>
      </c>
      <c r="H283" s="44">
        <f>SUM(H284)</f>
        <v>9457.505</v>
      </c>
      <c r="I283" s="192">
        <f t="shared" si="8"/>
        <v>100</v>
      </c>
    </row>
    <row r="284" spans="1:9" ht="16.5" customHeight="1">
      <c r="A284" s="54"/>
      <c r="B284" s="51" t="s">
        <v>563</v>
      </c>
      <c r="C284" s="43" t="s">
        <v>237</v>
      </c>
      <c r="D284" s="43" t="s">
        <v>379</v>
      </c>
      <c r="E284" s="43" t="s">
        <v>578</v>
      </c>
      <c r="F284" s="43"/>
      <c r="G284" s="44">
        <f>SUM(G286)</f>
        <v>9457.505</v>
      </c>
      <c r="H284" s="44">
        <f>SUM(H286)</f>
        <v>9457.505</v>
      </c>
      <c r="I284" s="192">
        <f t="shared" si="8"/>
        <v>100</v>
      </c>
    </row>
    <row r="285" spans="1:9" ht="42.75" customHeight="1">
      <c r="A285" s="54"/>
      <c r="B285" s="51" t="s">
        <v>564</v>
      </c>
      <c r="C285" s="43" t="s">
        <v>237</v>
      </c>
      <c r="D285" s="43" t="s">
        <v>379</v>
      </c>
      <c r="E285" s="43" t="s">
        <v>565</v>
      </c>
      <c r="F285" s="43"/>
      <c r="G285" s="44">
        <f>SUM(G287)</f>
        <v>8944.157</v>
      </c>
      <c r="H285" s="44">
        <f>SUM(H287)</f>
        <v>8944.157</v>
      </c>
      <c r="I285" s="192">
        <f t="shared" si="8"/>
        <v>100</v>
      </c>
    </row>
    <row r="286" spans="1:9" ht="55.5" customHeight="1">
      <c r="A286" s="54"/>
      <c r="B286" s="51" t="s">
        <v>520</v>
      </c>
      <c r="C286" s="43" t="s">
        <v>237</v>
      </c>
      <c r="D286" s="43" t="s">
        <v>379</v>
      </c>
      <c r="E286" s="43" t="s">
        <v>498</v>
      </c>
      <c r="F286" s="43"/>
      <c r="G286" s="44">
        <f>G287+G288</f>
        <v>9457.505</v>
      </c>
      <c r="H286" s="44">
        <f>H287+H288</f>
        <v>9457.505</v>
      </c>
      <c r="I286" s="192">
        <f t="shared" si="8"/>
        <v>100</v>
      </c>
    </row>
    <row r="287" spans="1:9" ht="29.25" customHeight="1">
      <c r="A287" s="54"/>
      <c r="B287" s="51" t="s">
        <v>205</v>
      </c>
      <c r="C287" s="43" t="s">
        <v>237</v>
      </c>
      <c r="D287" s="43" t="s">
        <v>379</v>
      </c>
      <c r="E287" s="43" t="s">
        <v>498</v>
      </c>
      <c r="F287" s="43" t="s">
        <v>247</v>
      </c>
      <c r="G287" s="44">
        <v>8944.157</v>
      </c>
      <c r="H287" s="44">
        <f>' пр 8 '!H243</f>
        <v>8944.157</v>
      </c>
      <c r="I287" s="192">
        <f t="shared" si="8"/>
        <v>100</v>
      </c>
    </row>
    <row r="288" spans="1:9" ht="54.75" customHeight="1">
      <c r="A288" s="178"/>
      <c r="B288" s="46" t="s">
        <v>129</v>
      </c>
      <c r="C288" s="43" t="s">
        <v>237</v>
      </c>
      <c r="D288" s="43" t="s">
        <v>379</v>
      </c>
      <c r="E288" s="43" t="s">
        <v>128</v>
      </c>
      <c r="F288" s="43"/>
      <c r="G288" s="44">
        <f>G289</f>
        <v>513.348</v>
      </c>
      <c r="H288" s="44">
        <f>H289</f>
        <v>513.348</v>
      </c>
      <c r="I288" s="192">
        <f t="shared" si="8"/>
        <v>100</v>
      </c>
    </row>
    <row r="289" spans="1:9" ht="30" customHeight="1">
      <c r="A289" s="178"/>
      <c r="B289" s="42" t="s">
        <v>205</v>
      </c>
      <c r="C289" s="43" t="s">
        <v>237</v>
      </c>
      <c r="D289" s="43" t="s">
        <v>379</v>
      </c>
      <c r="E289" s="43" t="s">
        <v>128</v>
      </c>
      <c r="F289" s="43" t="s">
        <v>247</v>
      </c>
      <c r="G289" s="44">
        <v>513.348</v>
      </c>
      <c r="H289" s="44">
        <f>' пр 8 '!H245</f>
        <v>513.348</v>
      </c>
      <c r="I289" s="192">
        <f t="shared" si="8"/>
        <v>100</v>
      </c>
    </row>
    <row r="290" spans="1:9" ht="18.75" customHeight="1">
      <c r="A290" s="54" t="s">
        <v>370</v>
      </c>
      <c r="B290" s="167" t="s">
        <v>185</v>
      </c>
      <c r="C290" s="43" t="s">
        <v>374</v>
      </c>
      <c r="D290" s="43"/>
      <c r="E290" s="43"/>
      <c r="F290" s="43"/>
      <c r="G290" s="44">
        <f>G291+G296+G307+G332</f>
        <v>41905.94958</v>
      </c>
      <c r="H290" s="44">
        <f>H291+H296+H307+H332</f>
        <v>40602.62471</v>
      </c>
      <c r="I290" s="192">
        <f t="shared" si="8"/>
        <v>96.88988107163182</v>
      </c>
    </row>
    <row r="291" spans="1:9" ht="18" customHeight="1">
      <c r="A291" s="54"/>
      <c r="B291" s="103" t="s">
        <v>201</v>
      </c>
      <c r="C291" s="43" t="s">
        <v>374</v>
      </c>
      <c r="D291" s="43" t="s">
        <v>376</v>
      </c>
      <c r="E291" s="43"/>
      <c r="F291" s="43"/>
      <c r="G291" s="44">
        <f>G292</f>
        <v>2486.17042</v>
      </c>
      <c r="H291" s="44">
        <f>H292</f>
        <v>2486.17042</v>
      </c>
      <c r="I291" s="192">
        <f t="shared" si="8"/>
        <v>100</v>
      </c>
    </row>
    <row r="292" spans="1:9" ht="25.5">
      <c r="A292" s="54"/>
      <c r="B292" s="103" t="s">
        <v>580</v>
      </c>
      <c r="C292" s="43" t="s">
        <v>374</v>
      </c>
      <c r="D292" s="43" t="s">
        <v>376</v>
      </c>
      <c r="E292" s="43" t="s">
        <v>465</v>
      </c>
      <c r="F292" s="43"/>
      <c r="G292" s="44">
        <f>G294</f>
        <v>2486.17042</v>
      </c>
      <c r="H292" s="44">
        <f>H294</f>
        <v>2486.17042</v>
      </c>
      <c r="I292" s="192">
        <f t="shared" si="8"/>
        <v>100</v>
      </c>
    </row>
    <row r="293" spans="1:9" ht="25.5">
      <c r="A293" s="54"/>
      <c r="B293" s="103" t="s">
        <v>567</v>
      </c>
      <c r="C293" s="43" t="s">
        <v>374</v>
      </c>
      <c r="D293" s="43" t="s">
        <v>376</v>
      </c>
      <c r="E293" s="43" t="s">
        <v>499</v>
      </c>
      <c r="F293" s="43"/>
      <c r="G293" s="44">
        <f>SUM(G294)</f>
        <v>2486.17042</v>
      </c>
      <c r="H293" s="44">
        <f>SUM(H294)</f>
        <v>2486.17042</v>
      </c>
      <c r="I293" s="192">
        <f t="shared" si="8"/>
        <v>100</v>
      </c>
    </row>
    <row r="294" spans="1:9" ht="25.5">
      <c r="A294" s="54"/>
      <c r="B294" s="67" t="s">
        <v>500</v>
      </c>
      <c r="C294" s="43" t="s">
        <v>374</v>
      </c>
      <c r="D294" s="43" t="s">
        <v>376</v>
      </c>
      <c r="E294" s="43" t="s">
        <v>625</v>
      </c>
      <c r="F294" s="43"/>
      <c r="G294" s="44">
        <f>G295</f>
        <v>2486.17042</v>
      </c>
      <c r="H294" s="44">
        <f>H295</f>
        <v>2486.17042</v>
      </c>
      <c r="I294" s="192">
        <f t="shared" si="8"/>
        <v>100</v>
      </c>
    </row>
    <row r="295" spans="1:9" ht="18" customHeight="1">
      <c r="A295" s="54"/>
      <c r="B295" s="51" t="s">
        <v>248</v>
      </c>
      <c r="C295" s="43" t="s">
        <v>374</v>
      </c>
      <c r="D295" s="43" t="s">
        <v>376</v>
      </c>
      <c r="E295" s="43" t="s">
        <v>625</v>
      </c>
      <c r="F295" s="43" t="s">
        <v>249</v>
      </c>
      <c r="G295" s="44">
        <v>2486.17042</v>
      </c>
      <c r="H295" s="44">
        <f>' пр 8 '!H250</f>
        <v>2486.17042</v>
      </c>
      <c r="I295" s="192">
        <f t="shared" si="8"/>
        <v>100</v>
      </c>
    </row>
    <row r="296" spans="1:9" ht="16.5" customHeight="1">
      <c r="A296" s="54"/>
      <c r="B296" s="103" t="s">
        <v>417</v>
      </c>
      <c r="C296" s="43" t="s">
        <v>374</v>
      </c>
      <c r="D296" s="43" t="s">
        <v>378</v>
      </c>
      <c r="E296" s="43"/>
      <c r="F296" s="43"/>
      <c r="G296" s="44">
        <f>G297+G302</f>
        <v>7007</v>
      </c>
      <c r="H296" s="44">
        <f>H297+H302</f>
        <v>5887.26639</v>
      </c>
      <c r="I296" s="192">
        <f t="shared" si="8"/>
        <v>84.01978578564292</v>
      </c>
    </row>
    <row r="297" spans="1:9" ht="25.5">
      <c r="A297" s="54"/>
      <c r="B297" s="103" t="s">
        <v>580</v>
      </c>
      <c r="C297" s="43" t="s">
        <v>374</v>
      </c>
      <c r="D297" s="43" t="s">
        <v>378</v>
      </c>
      <c r="E297" s="43" t="s">
        <v>465</v>
      </c>
      <c r="F297" s="43"/>
      <c r="G297" s="44">
        <f>SUM(G298)</f>
        <v>6277</v>
      </c>
      <c r="H297" s="44">
        <f>SUM(H298)</f>
        <v>5212.26639</v>
      </c>
      <c r="I297" s="192">
        <f t="shared" si="8"/>
        <v>83.03754006691094</v>
      </c>
    </row>
    <row r="298" spans="1:9" ht="12.75">
      <c r="A298" s="54"/>
      <c r="B298" s="103" t="s">
        <v>571</v>
      </c>
      <c r="C298" s="43" t="s">
        <v>374</v>
      </c>
      <c r="D298" s="43" t="s">
        <v>378</v>
      </c>
      <c r="E298" s="43" t="s">
        <v>499</v>
      </c>
      <c r="F298" s="43"/>
      <c r="G298" s="44">
        <f>SUM(G299)</f>
        <v>6277</v>
      </c>
      <c r="H298" s="44">
        <f>SUM(H299)</f>
        <v>5212.26639</v>
      </c>
      <c r="I298" s="192">
        <f t="shared" si="8"/>
        <v>83.03754006691094</v>
      </c>
    </row>
    <row r="299" spans="1:9" ht="38.25">
      <c r="A299" s="178"/>
      <c r="B299" s="51" t="s">
        <v>88</v>
      </c>
      <c r="C299" s="43" t="s">
        <v>374</v>
      </c>
      <c r="D299" s="43" t="s">
        <v>378</v>
      </c>
      <c r="E299" s="43" t="s">
        <v>502</v>
      </c>
      <c r="F299" s="43"/>
      <c r="G299" s="44">
        <f>G300+G301</f>
        <v>6277</v>
      </c>
      <c r="H299" s="44">
        <f>H300+H301</f>
        <v>5212.26639</v>
      </c>
      <c r="I299" s="192">
        <f t="shared" si="8"/>
        <v>83.03754006691094</v>
      </c>
    </row>
    <row r="300" spans="1:9" ht="25.5">
      <c r="A300" s="54"/>
      <c r="B300" s="50" t="s">
        <v>431</v>
      </c>
      <c r="C300" s="43" t="s">
        <v>374</v>
      </c>
      <c r="D300" s="43" t="s">
        <v>378</v>
      </c>
      <c r="E300" s="43" t="s">
        <v>502</v>
      </c>
      <c r="F300" s="43" t="s">
        <v>434</v>
      </c>
      <c r="G300" s="44">
        <v>737</v>
      </c>
      <c r="H300" s="44">
        <f>' пр 8 '!H255</f>
        <v>728</v>
      </c>
      <c r="I300" s="192">
        <f t="shared" si="8"/>
        <v>98.7788331071913</v>
      </c>
    </row>
    <row r="301" spans="1:9" ht="18" customHeight="1">
      <c r="A301" s="178"/>
      <c r="B301" s="51" t="s">
        <v>248</v>
      </c>
      <c r="C301" s="43" t="s">
        <v>374</v>
      </c>
      <c r="D301" s="43" t="s">
        <v>378</v>
      </c>
      <c r="E301" s="43" t="s">
        <v>502</v>
      </c>
      <c r="F301" s="43" t="s">
        <v>249</v>
      </c>
      <c r="G301" s="44">
        <v>5540</v>
      </c>
      <c r="H301" s="44">
        <f>' пр 8 '!H256</f>
        <v>4484.26639</v>
      </c>
      <c r="I301" s="192">
        <f t="shared" si="8"/>
        <v>80.94343664259928</v>
      </c>
    </row>
    <row r="302" spans="1:9" ht="36.75" customHeight="1">
      <c r="A302" s="54"/>
      <c r="B302" s="103" t="s">
        <v>606</v>
      </c>
      <c r="C302" s="43" t="s">
        <v>374</v>
      </c>
      <c r="D302" s="43" t="s">
        <v>378</v>
      </c>
      <c r="E302" s="43" t="s">
        <v>452</v>
      </c>
      <c r="F302" s="43"/>
      <c r="G302" s="44">
        <f>G304</f>
        <v>730</v>
      </c>
      <c r="H302" s="44">
        <f>H304</f>
        <v>675</v>
      </c>
      <c r="I302" s="192">
        <f t="shared" si="8"/>
        <v>92.46575342465754</v>
      </c>
    </row>
    <row r="303" spans="1:9" ht="21" customHeight="1">
      <c r="A303" s="54"/>
      <c r="B303" s="103" t="s">
        <v>522</v>
      </c>
      <c r="C303" s="43" t="s">
        <v>374</v>
      </c>
      <c r="D303" s="43" t="s">
        <v>378</v>
      </c>
      <c r="E303" s="43" t="s">
        <v>452</v>
      </c>
      <c r="F303" s="43"/>
      <c r="G303" s="44">
        <f aca="true" t="shared" si="9" ref="G303:H305">G304</f>
        <v>730</v>
      </c>
      <c r="H303" s="44">
        <f t="shared" si="9"/>
        <v>675</v>
      </c>
      <c r="I303" s="192">
        <f t="shared" si="8"/>
        <v>92.46575342465754</v>
      </c>
    </row>
    <row r="304" spans="1:9" ht="21" customHeight="1">
      <c r="A304" s="54"/>
      <c r="B304" s="103" t="s">
        <v>523</v>
      </c>
      <c r="C304" s="43" t="s">
        <v>374</v>
      </c>
      <c r="D304" s="43" t="s">
        <v>378</v>
      </c>
      <c r="E304" s="43" t="s">
        <v>456</v>
      </c>
      <c r="F304" s="43"/>
      <c r="G304" s="44">
        <f t="shared" si="9"/>
        <v>730</v>
      </c>
      <c r="H304" s="44">
        <f t="shared" si="9"/>
        <v>675</v>
      </c>
      <c r="I304" s="192">
        <f t="shared" si="8"/>
        <v>92.46575342465754</v>
      </c>
    </row>
    <row r="305" spans="1:9" ht="54" customHeight="1">
      <c r="A305" s="178"/>
      <c r="B305" s="55" t="s">
        <v>525</v>
      </c>
      <c r="C305" s="43" t="s">
        <v>374</v>
      </c>
      <c r="D305" s="43" t="s">
        <v>378</v>
      </c>
      <c r="E305" s="43" t="s">
        <v>459</v>
      </c>
      <c r="F305" s="47"/>
      <c r="G305" s="44">
        <f t="shared" si="9"/>
        <v>730</v>
      </c>
      <c r="H305" s="44">
        <f t="shared" si="9"/>
        <v>675</v>
      </c>
      <c r="I305" s="192">
        <f t="shared" si="8"/>
        <v>92.46575342465754</v>
      </c>
    </row>
    <row r="306" spans="1:9" ht="17.25" customHeight="1">
      <c r="A306" s="178"/>
      <c r="B306" s="50" t="s">
        <v>248</v>
      </c>
      <c r="C306" s="43" t="s">
        <v>374</v>
      </c>
      <c r="D306" s="43" t="s">
        <v>378</v>
      </c>
      <c r="E306" s="43" t="s">
        <v>459</v>
      </c>
      <c r="F306" s="43" t="s">
        <v>249</v>
      </c>
      <c r="G306" s="44">
        <f>' пр 8 '!G261</f>
        <v>730</v>
      </c>
      <c r="H306" s="44">
        <f>' пр 8 '!H261</f>
        <v>675</v>
      </c>
      <c r="I306" s="192">
        <f t="shared" si="8"/>
        <v>92.46575342465754</v>
      </c>
    </row>
    <row r="307" spans="1:9" ht="18" customHeight="1">
      <c r="A307" s="178"/>
      <c r="B307" s="51" t="s">
        <v>225</v>
      </c>
      <c r="C307" s="43" t="s">
        <v>374</v>
      </c>
      <c r="D307" s="43" t="s">
        <v>379</v>
      </c>
      <c r="E307" s="43"/>
      <c r="F307" s="43"/>
      <c r="G307" s="44">
        <f>G308</f>
        <v>31045.779160000002</v>
      </c>
      <c r="H307" s="44">
        <f>H308</f>
        <v>30951.94802</v>
      </c>
      <c r="I307" s="192">
        <f t="shared" si="8"/>
        <v>99.69776522754856</v>
      </c>
    </row>
    <row r="308" spans="1:9" ht="25.5">
      <c r="A308" s="178"/>
      <c r="B308" s="103" t="s">
        <v>580</v>
      </c>
      <c r="C308" s="43" t="s">
        <v>374</v>
      </c>
      <c r="D308" s="43" t="s">
        <v>379</v>
      </c>
      <c r="E308" s="43" t="s">
        <v>465</v>
      </c>
      <c r="F308" s="43"/>
      <c r="G308" s="44">
        <f>G309+G323</f>
        <v>31045.779160000002</v>
      </c>
      <c r="H308" s="44">
        <f>H309+H323</f>
        <v>30951.94802</v>
      </c>
      <c r="I308" s="192">
        <f t="shared" si="8"/>
        <v>99.69776522754856</v>
      </c>
    </row>
    <row r="309" spans="1:9" ht="12.75">
      <c r="A309" s="178"/>
      <c r="B309" s="114" t="s">
        <v>534</v>
      </c>
      <c r="C309" s="43" t="s">
        <v>374</v>
      </c>
      <c r="D309" s="43" t="s">
        <v>379</v>
      </c>
      <c r="E309" s="43" t="s">
        <v>466</v>
      </c>
      <c r="F309" s="43"/>
      <c r="G309" s="44">
        <f>G310+G313+G316+G320</f>
        <v>24191.78018</v>
      </c>
      <c r="H309" s="44">
        <f>H310+H313+H316+H320</f>
        <v>24097.94904</v>
      </c>
      <c r="I309" s="192">
        <f t="shared" si="8"/>
        <v>99.61213627396641</v>
      </c>
    </row>
    <row r="310" spans="1:9" ht="72.75" customHeight="1">
      <c r="A310" s="54"/>
      <c r="B310" s="67" t="s">
        <v>569</v>
      </c>
      <c r="C310" s="43" t="s">
        <v>374</v>
      </c>
      <c r="D310" s="43" t="s">
        <v>379</v>
      </c>
      <c r="E310" s="43" t="s">
        <v>467</v>
      </c>
      <c r="F310" s="43"/>
      <c r="G310" s="44">
        <f>G311+G312</f>
        <v>2632.3</v>
      </c>
      <c r="H310" s="44">
        <f>H311+H312</f>
        <v>2632.3</v>
      </c>
      <c r="I310" s="192">
        <f t="shared" si="8"/>
        <v>100</v>
      </c>
    </row>
    <row r="311" spans="1:9" ht="25.5">
      <c r="A311" s="54"/>
      <c r="B311" s="50" t="s">
        <v>431</v>
      </c>
      <c r="C311" s="43" t="s">
        <v>374</v>
      </c>
      <c r="D311" s="43" t="s">
        <v>379</v>
      </c>
      <c r="E311" s="43" t="s">
        <v>467</v>
      </c>
      <c r="F311" s="43" t="s">
        <v>434</v>
      </c>
      <c r="G311" s="44">
        <v>53.9</v>
      </c>
      <c r="H311" s="44">
        <f>' пр 8 '!H266</f>
        <v>53.9</v>
      </c>
      <c r="I311" s="192">
        <f t="shared" si="8"/>
        <v>100</v>
      </c>
    </row>
    <row r="312" spans="1:9" ht="21" customHeight="1">
      <c r="A312" s="54"/>
      <c r="B312" s="51" t="s">
        <v>248</v>
      </c>
      <c r="C312" s="43" t="s">
        <v>374</v>
      </c>
      <c r="D312" s="43" t="s">
        <v>379</v>
      </c>
      <c r="E312" s="43" t="s">
        <v>467</v>
      </c>
      <c r="F312" s="43" t="s">
        <v>249</v>
      </c>
      <c r="G312" s="44">
        <f>2678.9-100.5</f>
        <v>2578.4</v>
      </c>
      <c r="H312" s="44">
        <f>' пр 8 '!H267</f>
        <v>2578.4</v>
      </c>
      <c r="I312" s="192">
        <f t="shared" si="8"/>
        <v>100</v>
      </c>
    </row>
    <row r="313" spans="1:9" ht="203.25" customHeight="1">
      <c r="A313" s="178"/>
      <c r="B313" s="55" t="s">
        <v>568</v>
      </c>
      <c r="C313" s="43" t="s">
        <v>374</v>
      </c>
      <c r="D313" s="43" t="s">
        <v>379</v>
      </c>
      <c r="E313" s="43" t="s">
        <v>504</v>
      </c>
      <c r="F313" s="43"/>
      <c r="G313" s="44">
        <f>G314+G315</f>
        <v>21252.517000000003</v>
      </c>
      <c r="H313" s="44">
        <f>H314+H315</f>
        <v>21158.68586</v>
      </c>
      <c r="I313" s="192">
        <f t="shared" si="8"/>
        <v>99.55849398920607</v>
      </c>
    </row>
    <row r="314" spans="1:9" ht="25.5">
      <c r="A314" s="54"/>
      <c r="B314" s="50" t="s">
        <v>431</v>
      </c>
      <c r="C314" s="43" t="s">
        <v>374</v>
      </c>
      <c r="D314" s="43" t="s">
        <v>379</v>
      </c>
      <c r="E314" s="43" t="s">
        <v>504</v>
      </c>
      <c r="F314" s="43" t="s">
        <v>434</v>
      </c>
      <c r="G314" s="44">
        <v>38.9298</v>
      </c>
      <c r="H314" s="44">
        <f>' пр 8 '!H269</f>
        <v>38.9298</v>
      </c>
      <c r="I314" s="192">
        <f t="shared" si="8"/>
        <v>100</v>
      </c>
    </row>
    <row r="315" spans="1:9" ht="19.5" customHeight="1">
      <c r="A315" s="54"/>
      <c r="B315" s="51" t="s">
        <v>248</v>
      </c>
      <c r="C315" s="43" t="s">
        <v>374</v>
      </c>
      <c r="D315" s="43" t="s">
        <v>379</v>
      </c>
      <c r="E315" s="43" t="s">
        <v>504</v>
      </c>
      <c r="F315" s="43" t="s">
        <v>249</v>
      </c>
      <c r="G315" s="44">
        <f>22063.5872-850</f>
        <v>21213.5872</v>
      </c>
      <c r="H315" s="44">
        <f>' пр 8 '!H270</f>
        <v>21119.75606</v>
      </c>
      <c r="I315" s="192">
        <f t="shared" si="8"/>
        <v>99.55768376599691</v>
      </c>
    </row>
    <row r="316" spans="1:9" ht="56.25" customHeight="1">
      <c r="A316" s="178"/>
      <c r="B316" s="52" t="s">
        <v>114</v>
      </c>
      <c r="C316" s="43" t="s">
        <v>374</v>
      </c>
      <c r="D316" s="43" t="s">
        <v>379</v>
      </c>
      <c r="E316" s="43" t="s">
        <v>130</v>
      </c>
      <c r="F316" s="43"/>
      <c r="G316" s="44">
        <f>G319</f>
        <v>150</v>
      </c>
      <c r="H316" s="44">
        <f>H319</f>
        <v>150</v>
      </c>
      <c r="I316" s="192">
        <f t="shared" si="8"/>
        <v>100</v>
      </c>
    </row>
    <row r="317" spans="1:9" ht="69" customHeight="1" hidden="1">
      <c r="A317" s="54"/>
      <c r="B317" s="68" t="s">
        <v>570</v>
      </c>
      <c r="C317" s="43" t="s">
        <v>374</v>
      </c>
      <c r="D317" s="43" t="s">
        <v>379</v>
      </c>
      <c r="E317" s="43" t="s">
        <v>505</v>
      </c>
      <c r="F317" s="43"/>
      <c r="G317" s="44">
        <f>G319</f>
        <v>150</v>
      </c>
      <c r="H317" s="44">
        <f>H319</f>
        <v>150</v>
      </c>
      <c r="I317" s="192">
        <f t="shared" si="8"/>
        <v>100</v>
      </c>
    </row>
    <row r="318" spans="1:9" ht="17.25" customHeight="1" hidden="1">
      <c r="A318" s="54"/>
      <c r="B318" s="69" t="s">
        <v>311</v>
      </c>
      <c r="C318" s="43" t="s">
        <v>374</v>
      </c>
      <c r="D318" s="43" t="s">
        <v>379</v>
      </c>
      <c r="E318" s="43"/>
      <c r="F318" s="43"/>
      <c r="G318" s="63">
        <f>G319</f>
        <v>150</v>
      </c>
      <c r="H318" s="63">
        <f>H319</f>
        <v>150</v>
      </c>
      <c r="I318" s="192">
        <f t="shared" si="8"/>
        <v>100</v>
      </c>
    </row>
    <row r="319" spans="1:9" ht="20.25" customHeight="1">
      <c r="A319" s="178"/>
      <c r="B319" s="42" t="s">
        <v>248</v>
      </c>
      <c r="C319" s="43" t="s">
        <v>374</v>
      </c>
      <c r="D319" s="43" t="s">
        <v>379</v>
      </c>
      <c r="E319" s="43" t="s">
        <v>130</v>
      </c>
      <c r="F319" s="43" t="s">
        <v>249</v>
      </c>
      <c r="G319" s="44">
        <v>150</v>
      </c>
      <c r="H319" s="44">
        <f>' пр 8 '!H279</f>
        <v>150</v>
      </c>
      <c r="I319" s="192">
        <f t="shared" si="8"/>
        <v>100</v>
      </c>
    </row>
    <row r="320" spans="1:9" ht="30" customHeight="1">
      <c r="A320" s="54"/>
      <c r="B320" s="115" t="s">
        <v>694</v>
      </c>
      <c r="C320" s="43" t="s">
        <v>374</v>
      </c>
      <c r="D320" s="43" t="s">
        <v>379</v>
      </c>
      <c r="E320" s="43" t="s">
        <v>505</v>
      </c>
      <c r="F320" s="43"/>
      <c r="G320" s="44">
        <f>G322</f>
        <v>156.96318</v>
      </c>
      <c r="H320" s="44">
        <f>H322</f>
        <v>156.96318</v>
      </c>
      <c r="I320" s="192">
        <f t="shared" si="8"/>
        <v>100</v>
      </c>
    </row>
    <row r="321" spans="1:9" ht="19.5" customHeight="1">
      <c r="A321" s="178"/>
      <c r="B321" s="116" t="s">
        <v>311</v>
      </c>
      <c r="C321" s="47" t="s">
        <v>374</v>
      </c>
      <c r="D321" s="47" t="s">
        <v>379</v>
      </c>
      <c r="E321" s="47" t="s">
        <v>626</v>
      </c>
      <c r="F321" s="43"/>
      <c r="G321" s="63">
        <v>156.96318</v>
      </c>
      <c r="H321" s="63">
        <f>G321</f>
        <v>156.96318</v>
      </c>
      <c r="I321" s="192">
        <f t="shared" si="8"/>
        <v>100</v>
      </c>
    </row>
    <row r="322" spans="1:9" ht="18.75" customHeight="1">
      <c r="A322" s="178"/>
      <c r="B322" s="51" t="s">
        <v>248</v>
      </c>
      <c r="C322" s="43" t="s">
        <v>374</v>
      </c>
      <c r="D322" s="43" t="s">
        <v>379</v>
      </c>
      <c r="E322" s="43" t="s">
        <v>505</v>
      </c>
      <c r="F322" s="43" t="s">
        <v>249</v>
      </c>
      <c r="G322" s="44">
        <v>156.96318</v>
      </c>
      <c r="H322" s="44">
        <f>' пр 8 '!H274</f>
        <v>156.96318</v>
      </c>
      <c r="I322" s="192">
        <f t="shared" si="8"/>
        <v>100</v>
      </c>
    </row>
    <row r="323" spans="1:9" ht="23.25" customHeight="1">
      <c r="A323" s="178"/>
      <c r="B323" s="103" t="s">
        <v>576</v>
      </c>
      <c r="C323" s="43" t="s">
        <v>374</v>
      </c>
      <c r="D323" s="43" t="s">
        <v>379</v>
      </c>
      <c r="E323" s="43" t="s">
        <v>516</v>
      </c>
      <c r="F323" s="43"/>
      <c r="G323" s="44">
        <f>G326+G328</f>
        <v>6853.99898</v>
      </c>
      <c r="H323" s="44">
        <f>H326+H328</f>
        <v>6853.99898</v>
      </c>
      <c r="I323" s="192">
        <f t="shared" si="8"/>
        <v>100</v>
      </c>
    </row>
    <row r="324" spans="1:9" ht="69" customHeight="1" hidden="1">
      <c r="A324" s="178"/>
      <c r="B324" s="55" t="s">
        <v>577</v>
      </c>
      <c r="C324" s="43" t="s">
        <v>374</v>
      </c>
      <c r="D324" s="43" t="s">
        <v>379</v>
      </c>
      <c r="E324" s="43" t="s">
        <v>673</v>
      </c>
      <c r="F324" s="43"/>
      <c r="G324" s="44">
        <f>G325</f>
        <v>2801.2</v>
      </c>
      <c r="H324" s="44">
        <f>H325</f>
        <v>2801.2</v>
      </c>
      <c r="I324" s="192">
        <f t="shared" si="8"/>
        <v>100</v>
      </c>
    </row>
    <row r="325" spans="1:9" ht="17.25" customHeight="1" hidden="1">
      <c r="A325" s="178"/>
      <c r="B325" s="51" t="s">
        <v>675</v>
      </c>
      <c r="C325" s="43" t="s">
        <v>374</v>
      </c>
      <c r="D325" s="43" t="s">
        <v>379</v>
      </c>
      <c r="E325" s="43" t="s">
        <v>673</v>
      </c>
      <c r="F325" s="43" t="s">
        <v>304</v>
      </c>
      <c r="G325" s="44">
        <v>2801.2</v>
      </c>
      <c r="H325" s="44">
        <v>2801.2</v>
      </c>
      <c r="I325" s="192">
        <f t="shared" si="8"/>
        <v>100</v>
      </c>
    </row>
    <row r="326" spans="1:9" ht="51.75" customHeight="1">
      <c r="A326" s="54"/>
      <c r="B326" s="55" t="s">
        <v>577</v>
      </c>
      <c r="C326" s="43" t="s">
        <v>374</v>
      </c>
      <c r="D326" s="43" t="s">
        <v>379</v>
      </c>
      <c r="E326" s="43" t="s">
        <v>673</v>
      </c>
      <c r="F326" s="43"/>
      <c r="G326" s="44">
        <f>G327</f>
        <v>4000</v>
      </c>
      <c r="H326" s="44">
        <f>H327</f>
        <v>4000</v>
      </c>
      <c r="I326" s="192">
        <f t="shared" si="8"/>
        <v>100</v>
      </c>
    </row>
    <row r="327" spans="1:9" ht="30.75" customHeight="1">
      <c r="A327" s="54"/>
      <c r="B327" s="50" t="s">
        <v>675</v>
      </c>
      <c r="C327" s="43" t="s">
        <v>374</v>
      </c>
      <c r="D327" s="43" t="s">
        <v>379</v>
      </c>
      <c r="E327" s="43" t="s">
        <v>673</v>
      </c>
      <c r="F327" s="43" t="s">
        <v>304</v>
      </c>
      <c r="G327" s="44">
        <v>4000</v>
      </c>
      <c r="H327" s="44">
        <v>4000</v>
      </c>
      <c r="I327" s="192">
        <f t="shared" si="8"/>
        <v>100</v>
      </c>
    </row>
    <row r="328" spans="1:9" ht="51.75" customHeight="1">
      <c r="A328" s="54"/>
      <c r="B328" s="55" t="s">
        <v>577</v>
      </c>
      <c r="C328" s="43" t="s">
        <v>374</v>
      </c>
      <c r="D328" s="43" t="s">
        <v>379</v>
      </c>
      <c r="E328" s="43" t="s">
        <v>38</v>
      </c>
      <c r="F328" s="43"/>
      <c r="G328" s="44">
        <f>G329+G330</f>
        <v>2853.99898</v>
      </c>
      <c r="H328" s="44">
        <f>H329+H330</f>
        <v>2853.99898</v>
      </c>
      <c r="I328" s="192">
        <f t="shared" si="8"/>
        <v>100</v>
      </c>
    </row>
    <row r="329" spans="1:9" ht="30.75" customHeight="1">
      <c r="A329" s="54"/>
      <c r="B329" s="50" t="s">
        <v>431</v>
      </c>
      <c r="C329" s="43" t="s">
        <v>374</v>
      </c>
      <c r="D329" s="43" t="s">
        <v>379</v>
      </c>
      <c r="E329" s="43" t="s">
        <v>38</v>
      </c>
      <c r="F329" s="43" t="s">
        <v>434</v>
      </c>
      <c r="G329" s="44">
        <v>103</v>
      </c>
      <c r="H329" s="44">
        <f>' пр 8 '!H356</f>
        <v>103</v>
      </c>
      <c r="I329" s="192">
        <f t="shared" si="8"/>
        <v>100</v>
      </c>
    </row>
    <row r="330" spans="1:9" ht="29.25" customHeight="1">
      <c r="A330" s="54"/>
      <c r="B330" s="42" t="s">
        <v>675</v>
      </c>
      <c r="C330" s="43" t="s">
        <v>374</v>
      </c>
      <c r="D330" s="43" t="s">
        <v>379</v>
      </c>
      <c r="E330" s="43" t="s">
        <v>38</v>
      </c>
      <c r="F330" s="43" t="s">
        <v>304</v>
      </c>
      <c r="G330" s="44">
        <f>2801.2-103+52.79898</f>
        <v>2750.99898</v>
      </c>
      <c r="H330" s="44">
        <f>' пр 8 '!H357</f>
        <v>2750.99898</v>
      </c>
      <c r="I330" s="192">
        <f t="shared" si="8"/>
        <v>100</v>
      </c>
    </row>
    <row r="331" spans="1:9" ht="17.25" customHeight="1">
      <c r="A331" s="54"/>
      <c r="B331" s="62" t="s">
        <v>597</v>
      </c>
      <c r="C331" s="47" t="s">
        <v>374</v>
      </c>
      <c r="D331" s="47" t="s">
        <v>379</v>
      </c>
      <c r="E331" s="47" t="s">
        <v>38</v>
      </c>
      <c r="F331" s="43"/>
      <c r="G331" s="63">
        <v>52.79898</v>
      </c>
      <c r="H331" s="63">
        <f>' пр 8 '!H358</f>
        <v>52.79898</v>
      </c>
      <c r="I331" s="192">
        <f t="shared" si="8"/>
        <v>100</v>
      </c>
    </row>
    <row r="332" spans="1:9" ht="22.5" customHeight="1">
      <c r="A332" s="54"/>
      <c r="B332" s="103" t="s">
        <v>227</v>
      </c>
      <c r="C332" s="43" t="s">
        <v>374</v>
      </c>
      <c r="D332" s="43" t="s">
        <v>207</v>
      </c>
      <c r="E332" s="43"/>
      <c r="F332" s="43"/>
      <c r="G332" s="44">
        <f>G333</f>
        <v>1367</v>
      </c>
      <c r="H332" s="44">
        <f>H333</f>
        <v>1277.23988</v>
      </c>
      <c r="I332" s="192">
        <f t="shared" si="8"/>
        <v>93.43378785662034</v>
      </c>
    </row>
    <row r="333" spans="1:9" ht="31.5" customHeight="1">
      <c r="A333" s="54"/>
      <c r="B333" s="51" t="s">
        <v>608</v>
      </c>
      <c r="C333" s="43" t="s">
        <v>374</v>
      </c>
      <c r="D333" s="43" t="s">
        <v>207</v>
      </c>
      <c r="E333" s="43" t="s">
        <v>465</v>
      </c>
      <c r="F333" s="43"/>
      <c r="G333" s="44">
        <f>G334</f>
        <v>1367</v>
      </c>
      <c r="H333" s="44">
        <f>H334</f>
        <v>1277.23988</v>
      </c>
      <c r="I333" s="192">
        <f t="shared" si="8"/>
        <v>93.43378785662034</v>
      </c>
    </row>
    <row r="334" spans="1:9" ht="18.75" customHeight="1">
      <c r="A334" s="54"/>
      <c r="B334" s="50" t="s">
        <v>535</v>
      </c>
      <c r="C334" s="43" t="s">
        <v>374</v>
      </c>
      <c r="D334" s="43" t="s">
        <v>207</v>
      </c>
      <c r="E334" s="43" t="s">
        <v>499</v>
      </c>
      <c r="F334" s="43"/>
      <c r="G334" s="44">
        <f>G335+G337+G339+G341+G343+G345</f>
        <v>1367</v>
      </c>
      <c r="H334" s="44">
        <f>H335+H337+H339+H341+H343+H345</f>
        <v>1277.23988</v>
      </c>
      <c r="I334" s="192">
        <f t="shared" si="8"/>
        <v>93.43378785662034</v>
      </c>
    </row>
    <row r="335" spans="1:9" ht="30" customHeight="1">
      <c r="A335" s="54"/>
      <c r="B335" s="50" t="s">
        <v>506</v>
      </c>
      <c r="C335" s="43" t="s">
        <v>374</v>
      </c>
      <c r="D335" s="43" t="s">
        <v>207</v>
      </c>
      <c r="E335" s="43" t="s">
        <v>468</v>
      </c>
      <c r="F335" s="43"/>
      <c r="G335" s="44">
        <f>SUM(G336)</f>
        <v>447</v>
      </c>
      <c r="H335" s="44">
        <f>SUM(H336)</f>
        <v>446.99988</v>
      </c>
      <c r="I335" s="192">
        <f t="shared" si="8"/>
        <v>99.99997315436242</v>
      </c>
    </row>
    <row r="336" spans="1:9" ht="24" customHeight="1">
      <c r="A336" s="54"/>
      <c r="B336" s="50" t="s">
        <v>248</v>
      </c>
      <c r="C336" s="43" t="s">
        <v>374</v>
      </c>
      <c r="D336" s="43" t="s">
        <v>207</v>
      </c>
      <c r="E336" s="43" t="s">
        <v>468</v>
      </c>
      <c r="F336" s="43" t="s">
        <v>249</v>
      </c>
      <c r="G336" s="44">
        <v>447</v>
      </c>
      <c r="H336" s="44">
        <f>' пр 8 '!H284</f>
        <v>446.99988</v>
      </c>
      <c r="I336" s="192">
        <f t="shared" si="8"/>
        <v>99.99997315436242</v>
      </c>
    </row>
    <row r="337" spans="1:9" ht="30" customHeight="1">
      <c r="A337" s="54"/>
      <c r="B337" s="50" t="s">
        <v>507</v>
      </c>
      <c r="C337" s="43" t="s">
        <v>374</v>
      </c>
      <c r="D337" s="43" t="s">
        <v>207</v>
      </c>
      <c r="E337" s="43" t="s">
        <v>508</v>
      </c>
      <c r="F337" s="43"/>
      <c r="G337" s="44">
        <f>SUM(G338)</f>
        <v>400</v>
      </c>
      <c r="H337" s="44">
        <f>SUM(H338)</f>
        <v>317.24</v>
      </c>
      <c r="I337" s="192">
        <f t="shared" si="8"/>
        <v>79.31</v>
      </c>
    </row>
    <row r="338" spans="1:9" ht="21" customHeight="1">
      <c r="A338" s="54"/>
      <c r="B338" s="50" t="s">
        <v>248</v>
      </c>
      <c r="C338" s="43" t="s">
        <v>374</v>
      </c>
      <c r="D338" s="43" t="s">
        <v>207</v>
      </c>
      <c r="E338" s="43" t="s">
        <v>508</v>
      </c>
      <c r="F338" s="43" t="s">
        <v>249</v>
      </c>
      <c r="G338" s="44">
        <v>400</v>
      </c>
      <c r="H338" s="44">
        <f>' пр 8 '!H286</f>
        <v>317.24</v>
      </c>
      <c r="I338" s="192">
        <f aca="true" t="shared" si="10" ref="I338:I362">H338/G338*100</f>
        <v>79.31</v>
      </c>
    </row>
    <row r="339" spans="1:9" ht="63.75">
      <c r="A339" s="54"/>
      <c r="B339" s="50" t="s">
        <v>509</v>
      </c>
      <c r="C339" s="43" t="s">
        <v>374</v>
      </c>
      <c r="D339" s="43" t="s">
        <v>207</v>
      </c>
      <c r="E339" s="43" t="s">
        <v>510</v>
      </c>
      <c r="F339" s="43"/>
      <c r="G339" s="44">
        <f>SUM(G340)</f>
        <v>200</v>
      </c>
      <c r="H339" s="44">
        <f>SUM(H340)</f>
        <v>230</v>
      </c>
      <c r="I339" s="192">
        <f t="shared" si="10"/>
        <v>114.99999999999999</v>
      </c>
    </row>
    <row r="340" spans="1:9" ht="12.75">
      <c r="A340" s="54"/>
      <c r="B340" s="50" t="s">
        <v>248</v>
      </c>
      <c r="C340" s="43" t="s">
        <v>374</v>
      </c>
      <c r="D340" s="43" t="s">
        <v>207</v>
      </c>
      <c r="E340" s="43" t="s">
        <v>510</v>
      </c>
      <c r="F340" s="43" t="s">
        <v>249</v>
      </c>
      <c r="G340" s="44">
        <v>200</v>
      </c>
      <c r="H340" s="44">
        <f>' пр 8 '!H288</f>
        <v>230</v>
      </c>
      <c r="I340" s="192">
        <f t="shared" si="10"/>
        <v>114.99999999999999</v>
      </c>
    </row>
    <row r="341" spans="1:9" ht="45" customHeight="1">
      <c r="A341" s="54"/>
      <c r="B341" s="50" t="s">
        <v>617</v>
      </c>
      <c r="C341" s="43" t="s">
        <v>374</v>
      </c>
      <c r="D341" s="43" t="s">
        <v>207</v>
      </c>
      <c r="E341" s="43" t="s">
        <v>618</v>
      </c>
      <c r="F341" s="43"/>
      <c r="G341" s="44">
        <f>SUM(G342)</f>
        <v>30</v>
      </c>
      <c r="H341" s="44">
        <f>SUM(H342)</f>
        <v>0</v>
      </c>
      <c r="I341" s="192">
        <f t="shared" si="10"/>
        <v>0</v>
      </c>
    </row>
    <row r="342" spans="1:9" ht="12.75">
      <c r="A342" s="178"/>
      <c r="B342" s="50" t="s">
        <v>248</v>
      </c>
      <c r="C342" s="43" t="s">
        <v>374</v>
      </c>
      <c r="D342" s="43" t="s">
        <v>207</v>
      </c>
      <c r="E342" s="43" t="s">
        <v>618</v>
      </c>
      <c r="F342" s="43" t="s">
        <v>249</v>
      </c>
      <c r="G342" s="44">
        <v>30</v>
      </c>
      <c r="H342" s="44">
        <f>' пр 8 '!H290</f>
        <v>0</v>
      </c>
      <c r="I342" s="192">
        <f t="shared" si="10"/>
        <v>0</v>
      </c>
    </row>
    <row r="343" spans="1:9" ht="40.5" customHeight="1">
      <c r="A343" s="178"/>
      <c r="B343" s="50" t="s">
        <v>622</v>
      </c>
      <c r="C343" s="43" t="s">
        <v>374</v>
      </c>
      <c r="D343" s="43" t="s">
        <v>207</v>
      </c>
      <c r="E343" s="43" t="s">
        <v>511</v>
      </c>
      <c r="F343" s="43"/>
      <c r="G343" s="44">
        <f>G344</f>
        <v>50</v>
      </c>
      <c r="H343" s="44">
        <f>H344</f>
        <v>50</v>
      </c>
      <c r="I343" s="192">
        <f t="shared" si="10"/>
        <v>100</v>
      </c>
    </row>
    <row r="344" spans="1:9" ht="12.75">
      <c r="A344" s="178"/>
      <c r="B344" s="50" t="s">
        <v>248</v>
      </c>
      <c r="C344" s="43" t="s">
        <v>374</v>
      </c>
      <c r="D344" s="43" t="s">
        <v>207</v>
      </c>
      <c r="E344" s="43" t="s">
        <v>511</v>
      </c>
      <c r="F344" s="43" t="s">
        <v>249</v>
      </c>
      <c r="G344" s="44">
        <v>50</v>
      </c>
      <c r="H344" s="44">
        <f>' пр 8 '!H292</f>
        <v>50</v>
      </c>
      <c r="I344" s="192">
        <f t="shared" si="10"/>
        <v>100</v>
      </c>
    </row>
    <row r="345" spans="1:9" ht="30" customHeight="1">
      <c r="A345" s="54"/>
      <c r="B345" s="45" t="s">
        <v>25</v>
      </c>
      <c r="C345" s="43" t="s">
        <v>374</v>
      </c>
      <c r="D345" s="43" t="s">
        <v>207</v>
      </c>
      <c r="E345" s="43" t="s">
        <v>26</v>
      </c>
      <c r="F345" s="43"/>
      <c r="G345" s="44">
        <f>G346</f>
        <v>240</v>
      </c>
      <c r="H345" s="44">
        <f>H346</f>
        <v>233</v>
      </c>
      <c r="I345" s="192">
        <f t="shared" si="10"/>
        <v>97.08333333333333</v>
      </c>
    </row>
    <row r="346" spans="1:9" ht="17.25" customHeight="1">
      <c r="A346" s="54"/>
      <c r="B346" s="45" t="s">
        <v>248</v>
      </c>
      <c r="C346" s="43" t="s">
        <v>374</v>
      </c>
      <c r="D346" s="43" t="s">
        <v>207</v>
      </c>
      <c r="E346" s="43" t="s">
        <v>26</v>
      </c>
      <c r="F346" s="43" t="s">
        <v>249</v>
      </c>
      <c r="G346" s="44">
        <v>240</v>
      </c>
      <c r="H346" s="44">
        <f>' пр 8 '!H294</f>
        <v>233</v>
      </c>
      <c r="I346" s="192">
        <f t="shared" si="10"/>
        <v>97.08333333333333</v>
      </c>
    </row>
    <row r="347" spans="1:9" ht="15">
      <c r="A347" s="54" t="s">
        <v>373</v>
      </c>
      <c r="B347" s="138" t="s">
        <v>200</v>
      </c>
      <c r="C347" s="43" t="s">
        <v>351</v>
      </c>
      <c r="D347" s="43"/>
      <c r="E347" s="43"/>
      <c r="F347" s="43"/>
      <c r="G347" s="44">
        <f>G348+G357</f>
        <v>750</v>
      </c>
      <c r="H347" s="44">
        <f>H348+H357</f>
        <v>733.757</v>
      </c>
      <c r="I347" s="192">
        <f t="shared" si="10"/>
        <v>97.83426666666666</v>
      </c>
    </row>
    <row r="348" spans="1:9" ht="24.75" customHeight="1">
      <c r="A348" s="178"/>
      <c r="B348" s="51" t="s">
        <v>330</v>
      </c>
      <c r="C348" s="43" t="s">
        <v>351</v>
      </c>
      <c r="D348" s="43" t="s">
        <v>376</v>
      </c>
      <c r="E348" s="43"/>
      <c r="F348" s="43"/>
      <c r="G348" s="44">
        <f>G349</f>
        <v>700</v>
      </c>
      <c r="H348" s="44">
        <f>H349</f>
        <v>683.757</v>
      </c>
      <c r="I348" s="192">
        <f t="shared" si="10"/>
        <v>97.67957142857142</v>
      </c>
    </row>
    <row r="349" spans="1:9" ht="26.25" customHeight="1">
      <c r="A349" s="54"/>
      <c r="B349" s="51" t="s">
        <v>591</v>
      </c>
      <c r="C349" s="43" t="s">
        <v>351</v>
      </c>
      <c r="D349" s="43" t="s">
        <v>376</v>
      </c>
      <c r="E349" s="43" t="s">
        <v>572</v>
      </c>
      <c r="F349" s="43"/>
      <c r="G349" s="44">
        <f>G350</f>
        <v>700</v>
      </c>
      <c r="H349" s="44">
        <f>H350</f>
        <v>683.757</v>
      </c>
      <c r="I349" s="192">
        <f t="shared" si="10"/>
        <v>97.67957142857142</v>
      </c>
    </row>
    <row r="350" spans="1:9" ht="25.5">
      <c r="A350" s="54"/>
      <c r="B350" s="51" t="s">
        <v>627</v>
      </c>
      <c r="C350" s="43" t="s">
        <v>351</v>
      </c>
      <c r="D350" s="43" t="s">
        <v>376</v>
      </c>
      <c r="E350" s="43" t="s">
        <v>30</v>
      </c>
      <c r="F350" s="43"/>
      <c r="G350" s="44">
        <f>G351+G354</f>
        <v>700</v>
      </c>
      <c r="H350" s="44">
        <f>H351+H355</f>
        <v>683.757</v>
      </c>
      <c r="I350" s="192">
        <f t="shared" si="10"/>
        <v>97.67957142857142</v>
      </c>
    </row>
    <row r="351" spans="1:9" ht="38.25">
      <c r="A351" s="54"/>
      <c r="B351" s="51" t="s">
        <v>529</v>
      </c>
      <c r="C351" s="43" t="s">
        <v>351</v>
      </c>
      <c r="D351" s="43" t="s">
        <v>376</v>
      </c>
      <c r="E351" s="43" t="s">
        <v>512</v>
      </c>
      <c r="F351" s="43"/>
      <c r="G351" s="44">
        <f>G352+G353</f>
        <v>600</v>
      </c>
      <c r="H351" s="44">
        <f>H352+H353</f>
        <v>583.76</v>
      </c>
      <c r="I351" s="192">
        <f t="shared" si="10"/>
        <v>97.29333333333334</v>
      </c>
    </row>
    <row r="352" spans="1:9" ht="29.25" customHeight="1">
      <c r="A352" s="178"/>
      <c r="B352" s="50" t="s">
        <v>431</v>
      </c>
      <c r="C352" s="43" t="s">
        <v>351</v>
      </c>
      <c r="D352" s="43" t="s">
        <v>376</v>
      </c>
      <c r="E352" s="43" t="s">
        <v>512</v>
      </c>
      <c r="F352" s="43" t="s">
        <v>434</v>
      </c>
      <c r="G352" s="44">
        <v>500</v>
      </c>
      <c r="H352" s="44">
        <f>' пр 8 '!H299</f>
        <v>483.76</v>
      </c>
      <c r="I352" s="192">
        <f t="shared" si="10"/>
        <v>96.752</v>
      </c>
    </row>
    <row r="353" spans="1:9" ht="29.25" customHeight="1">
      <c r="A353" s="54"/>
      <c r="B353" s="51" t="s">
        <v>205</v>
      </c>
      <c r="C353" s="43" t="s">
        <v>351</v>
      </c>
      <c r="D353" s="43" t="s">
        <v>376</v>
      </c>
      <c r="E353" s="43" t="s">
        <v>512</v>
      </c>
      <c r="F353" s="43" t="s">
        <v>247</v>
      </c>
      <c r="G353" s="44">
        <v>100</v>
      </c>
      <c r="H353" s="44">
        <f>' пр 8 '!H300</f>
        <v>100</v>
      </c>
      <c r="I353" s="192">
        <f t="shared" si="10"/>
        <v>100</v>
      </c>
    </row>
    <row r="354" spans="1:9" ht="27" customHeight="1">
      <c r="A354" s="54"/>
      <c r="B354" s="42" t="s">
        <v>27</v>
      </c>
      <c r="C354" s="43" t="s">
        <v>351</v>
      </c>
      <c r="D354" s="43" t="s">
        <v>376</v>
      </c>
      <c r="E354" s="43" t="s">
        <v>28</v>
      </c>
      <c r="F354" s="43"/>
      <c r="G354" s="44">
        <f>G355</f>
        <v>100</v>
      </c>
      <c r="H354" s="44">
        <f>H355</f>
        <v>99.997</v>
      </c>
      <c r="I354" s="192">
        <f t="shared" si="10"/>
        <v>99.997</v>
      </c>
    </row>
    <row r="355" spans="1:9" ht="43.5" customHeight="1">
      <c r="A355" s="54"/>
      <c r="B355" s="42" t="s">
        <v>574</v>
      </c>
      <c r="C355" s="43" t="s">
        <v>351</v>
      </c>
      <c r="D355" s="43" t="s">
        <v>376</v>
      </c>
      <c r="E355" s="43" t="s">
        <v>29</v>
      </c>
      <c r="F355" s="43"/>
      <c r="G355" s="44">
        <f>G356</f>
        <v>100</v>
      </c>
      <c r="H355" s="44">
        <f>H356</f>
        <v>99.997</v>
      </c>
      <c r="I355" s="192">
        <f t="shared" si="10"/>
        <v>99.997</v>
      </c>
    </row>
    <row r="356" spans="1:9" ht="29.25" customHeight="1">
      <c r="A356" s="54"/>
      <c r="B356" s="45" t="s">
        <v>431</v>
      </c>
      <c r="C356" s="43" t="s">
        <v>351</v>
      </c>
      <c r="D356" s="43" t="s">
        <v>376</v>
      </c>
      <c r="E356" s="43" t="s">
        <v>29</v>
      </c>
      <c r="F356" s="43" t="s">
        <v>434</v>
      </c>
      <c r="G356" s="44">
        <v>100</v>
      </c>
      <c r="H356" s="44">
        <f>' пр 8 '!H303</f>
        <v>99.997</v>
      </c>
      <c r="I356" s="192">
        <f t="shared" si="10"/>
        <v>99.997</v>
      </c>
    </row>
    <row r="357" spans="1:9" ht="15.75" customHeight="1">
      <c r="A357" s="54"/>
      <c r="B357" s="42" t="s">
        <v>89</v>
      </c>
      <c r="C357" s="43" t="s">
        <v>351</v>
      </c>
      <c r="D357" s="43" t="s">
        <v>377</v>
      </c>
      <c r="E357" s="43"/>
      <c r="F357" s="43"/>
      <c r="G357" s="44">
        <f aca="true" t="shared" si="11" ref="G357:H360">G358</f>
        <v>50</v>
      </c>
      <c r="H357" s="44">
        <f t="shared" si="11"/>
        <v>50</v>
      </c>
      <c r="I357" s="192">
        <f t="shared" si="10"/>
        <v>100</v>
      </c>
    </row>
    <row r="358" spans="1:9" ht="29.25" customHeight="1">
      <c r="A358" s="54"/>
      <c r="B358" s="42" t="s">
        <v>591</v>
      </c>
      <c r="C358" s="43" t="s">
        <v>351</v>
      </c>
      <c r="D358" s="43" t="s">
        <v>377</v>
      </c>
      <c r="E358" s="43" t="s">
        <v>572</v>
      </c>
      <c r="F358" s="43"/>
      <c r="G358" s="44">
        <f t="shared" si="11"/>
        <v>50</v>
      </c>
      <c r="H358" s="44">
        <f t="shared" si="11"/>
        <v>50</v>
      </c>
      <c r="I358" s="192">
        <f t="shared" si="10"/>
        <v>100</v>
      </c>
    </row>
    <row r="359" spans="1:9" ht="27" customHeight="1">
      <c r="A359" s="54"/>
      <c r="B359" s="42" t="s">
        <v>573</v>
      </c>
      <c r="C359" s="43" t="s">
        <v>351</v>
      </c>
      <c r="D359" s="43" t="s">
        <v>377</v>
      </c>
      <c r="E359" s="43" t="s">
        <v>90</v>
      </c>
      <c r="F359" s="43"/>
      <c r="G359" s="44">
        <f t="shared" si="11"/>
        <v>50</v>
      </c>
      <c r="H359" s="44">
        <f t="shared" si="11"/>
        <v>50</v>
      </c>
      <c r="I359" s="192">
        <f t="shared" si="10"/>
        <v>100</v>
      </c>
    </row>
    <row r="360" spans="1:9" ht="57.75" customHeight="1">
      <c r="A360" s="54"/>
      <c r="B360" s="42" t="s">
        <v>91</v>
      </c>
      <c r="C360" s="43" t="s">
        <v>351</v>
      </c>
      <c r="D360" s="43" t="s">
        <v>377</v>
      </c>
      <c r="E360" s="43" t="s">
        <v>92</v>
      </c>
      <c r="F360" s="43"/>
      <c r="G360" s="44">
        <f t="shared" si="11"/>
        <v>50</v>
      </c>
      <c r="H360" s="44">
        <f t="shared" si="11"/>
        <v>50</v>
      </c>
      <c r="I360" s="192">
        <f t="shared" si="10"/>
        <v>100</v>
      </c>
    </row>
    <row r="361" spans="1:9" ht="29.25" customHeight="1">
      <c r="A361" s="54"/>
      <c r="B361" s="45" t="s">
        <v>205</v>
      </c>
      <c r="C361" s="43" t="s">
        <v>351</v>
      </c>
      <c r="D361" s="43" t="s">
        <v>377</v>
      </c>
      <c r="E361" s="43" t="s">
        <v>92</v>
      </c>
      <c r="F361" s="43" t="s">
        <v>247</v>
      </c>
      <c r="G361" s="44">
        <v>50</v>
      </c>
      <c r="H361" s="44">
        <v>50</v>
      </c>
      <c r="I361" s="192">
        <f t="shared" si="10"/>
        <v>100</v>
      </c>
    </row>
    <row r="362" spans="1:9" ht="12.75">
      <c r="A362" s="54"/>
      <c r="B362" s="179" t="s">
        <v>302</v>
      </c>
      <c r="C362" s="61"/>
      <c r="D362" s="61"/>
      <c r="E362" s="61"/>
      <c r="F362" s="61"/>
      <c r="G362" s="44">
        <f>G13+G102+G109+G142+G158+G213+G272+G290+G347</f>
        <v>396518.28975000005</v>
      </c>
      <c r="H362" s="44">
        <f>H13+H102+H109+H142+H158+H213+H272+H290+H347</f>
        <v>390186.92117999995</v>
      </c>
      <c r="I362" s="192">
        <f t="shared" si="10"/>
        <v>98.40325938710369</v>
      </c>
    </row>
  </sheetData>
  <sheetProtection/>
  <mergeCells count="17">
    <mergeCell ref="A9:A11"/>
    <mergeCell ref="G10:G11"/>
    <mergeCell ref="H10:H11"/>
    <mergeCell ref="A1:I1"/>
    <mergeCell ref="A2:I2"/>
    <mergeCell ref="A3:I3"/>
    <mergeCell ref="A4:I4"/>
    <mergeCell ref="B5:I5"/>
    <mergeCell ref="B8:F8"/>
    <mergeCell ref="I10:I11"/>
    <mergeCell ref="G9:I9"/>
    <mergeCell ref="B7:I7"/>
    <mergeCell ref="B9:B11"/>
    <mergeCell ref="C9:C11"/>
    <mergeCell ref="D9:D11"/>
    <mergeCell ref="E9:E11"/>
    <mergeCell ref="F9:F11"/>
  </mergeCells>
  <printOptions/>
  <pageMargins left="0.75" right="0.75" top="1" bottom="1" header="0.5" footer="0.5"/>
  <pageSetup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I369"/>
  <sheetViews>
    <sheetView view="pageBreakPreview" zoomScaleSheetLayoutView="100" zoomScalePageLayoutView="0" workbookViewId="0" topLeftCell="A1">
      <selection activeCell="B143" sqref="B143"/>
    </sheetView>
  </sheetViews>
  <sheetFormatPr defaultColWidth="9.00390625" defaultRowHeight="12.75"/>
  <cols>
    <col min="1" max="1" width="4.875" style="159" customWidth="1"/>
    <col min="2" max="2" width="57.375" style="159" customWidth="1"/>
    <col min="3" max="3" width="9.125" style="159" customWidth="1"/>
    <col min="4" max="4" width="8.75390625" style="159" customWidth="1"/>
    <col min="5" max="5" width="13.125" style="159" customWidth="1"/>
    <col min="6" max="6" width="9.125" style="159" customWidth="1"/>
    <col min="7" max="7" width="12.875" style="159" customWidth="1"/>
    <col min="8" max="8" width="12.25390625" style="159" customWidth="1"/>
    <col min="9" max="9" width="12.625" style="159" customWidth="1"/>
    <col min="10" max="16384" width="9.125" style="159" customWidth="1"/>
  </cols>
  <sheetData>
    <row r="1" spans="1:9" s="160" customFormat="1" ht="15">
      <c r="A1" s="185"/>
      <c r="B1" s="185"/>
      <c r="C1" s="157"/>
      <c r="D1" s="157"/>
      <c r="E1" s="237" t="s">
        <v>188</v>
      </c>
      <c r="F1" s="210"/>
      <c r="G1" s="210"/>
      <c r="H1" s="206"/>
      <c r="I1" s="206"/>
    </row>
    <row r="2" spans="1:9" s="160" customFormat="1" ht="15">
      <c r="A2" s="237" t="s">
        <v>695</v>
      </c>
      <c r="B2" s="237"/>
      <c r="C2" s="237"/>
      <c r="D2" s="237"/>
      <c r="E2" s="238"/>
      <c r="F2" s="206"/>
      <c r="G2" s="206"/>
      <c r="H2" s="206"/>
      <c r="I2" s="206"/>
    </row>
    <row r="3" spans="1:9" s="160" customFormat="1" ht="15">
      <c r="A3" s="237" t="s">
        <v>187</v>
      </c>
      <c r="B3" s="237"/>
      <c r="C3" s="237"/>
      <c r="D3" s="237"/>
      <c r="E3" s="238"/>
      <c r="F3" s="206"/>
      <c r="G3" s="206"/>
      <c r="H3" s="206"/>
      <c r="I3" s="206"/>
    </row>
    <row r="4" spans="1:9" s="160" customFormat="1" ht="15" customHeight="1">
      <c r="A4" s="239" t="s">
        <v>138</v>
      </c>
      <c r="B4" s="239"/>
      <c r="C4" s="239"/>
      <c r="D4" s="239"/>
      <c r="E4" s="238"/>
      <c r="F4" s="206"/>
      <c r="G4" s="206"/>
      <c r="H4" s="206"/>
      <c r="I4" s="206"/>
    </row>
    <row r="5" spans="1:9" ht="15">
      <c r="A5" s="180"/>
      <c r="B5" s="237" t="s">
        <v>152</v>
      </c>
      <c r="C5" s="238"/>
      <c r="D5" s="238"/>
      <c r="E5" s="238"/>
      <c r="F5" s="206"/>
      <c r="G5" s="206"/>
      <c r="H5" s="206"/>
      <c r="I5" s="206"/>
    </row>
    <row r="6" spans="1:9" ht="15">
      <c r="A6" s="71"/>
      <c r="B6" s="156"/>
      <c r="C6" s="156"/>
      <c r="D6" s="172"/>
      <c r="E6" s="172"/>
      <c r="F6" s="172"/>
      <c r="G6" s="172"/>
      <c r="H6" s="172"/>
      <c r="I6" s="172"/>
    </row>
    <row r="7" spans="1:9" ht="14.25">
      <c r="A7" s="228" t="s">
        <v>135</v>
      </c>
      <c r="B7" s="238"/>
      <c r="C7" s="238"/>
      <c r="D7" s="238"/>
      <c r="E7" s="238"/>
      <c r="F7" s="238"/>
      <c r="G7" s="238"/>
      <c r="H7" s="223"/>
      <c r="I7" s="223"/>
    </row>
    <row r="8" spans="1:9" ht="15.75" customHeight="1">
      <c r="A8" s="228" t="s">
        <v>153</v>
      </c>
      <c r="B8" s="238"/>
      <c r="C8" s="238"/>
      <c r="D8" s="238"/>
      <c r="E8" s="238"/>
      <c r="F8" s="238"/>
      <c r="G8" s="238"/>
      <c r="H8" s="223"/>
      <c r="I8" s="223"/>
    </row>
    <row r="9" spans="2:9" ht="18.75">
      <c r="B9" s="228"/>
      <c r="C9" s="228"/>
      <c r="D9" s="228"/>
      <c r="E9" s="228"/>
      <c r="F9" s="228"/>
      <c r="I9" s="102" t="s">
        <v>154</v>
      </c>
    </row>
    <row r="10" spans="1:9" ht="12.75" customHeight="1">
      <c r="A10" s="233" t="s">
        <v>266</v>
      </c>
      <c r="B10" s="230" t="s">
        <v>267</v>
      </c>
      <c r="C10" s="232" t="s">
        <v>268</v>
      </c>
      <c r="D10" s="232" t="s">
        <v>269</v>
      </c>
      <c r="E10" s="232" t="s">
        <v>270</v>
      </c>
      <c r="F10" s="232" t="s">
        <v>271</v>
      </c>
      <c r="G10" s="243" t="s">
        <v>400</v>
      </c>
      <c r="H10" s="244"/>
      <c r="I10" s="245"/>
    </row>
    <row r="11" spans="1:9" ht="12.75" customHeight="1">
      <c r="A11" s="214"/>
      <c r="B11" s="242"/>
      <c r="C11" s="242"/>
      <c r="D11" s="242"/>
      <c r="E11" s="242"/>
      <c r="F11" s="242"/>
      <c r="G11" s="240" t="s">
        <v>149</v>
      </c>
      <c r="H11" s="240" t="s">
        <v>146</v>
      </c>
      <c r="I11" s="240" t="s">
        <v>150</v>
      </c>
    </row>
    <row r="12" spans="1:9" ht="12.75">
      <c r="A12" s="214"/>
      <c r="B12" s="242"/>
      <c r="C12" s="242"/>
      <c r="D12" s="242"/>
      <c r="E12" s="242"/>
      <c r="F12" s="242"/>
      <c r="G12" s="241"/>
      <c r="H12" s="241"/>
      <c r="I12" s="241"/>
    </row>
    <row r="13" spans="1:9" ht="12.75" customHeight="1">
      <c r="A13" s="38" t="s">
        <v>229</v>
      </c>
      <c r="B13" s="39">
        <v>2</v>
      </c>
      <c r="C13" s="40" t="s">
        <v>230</v>
      </c>
      <c r="D13" s="40" t="s">
        <v>375</v>
      </c>
      <c r="E13" s="40" t="s">
        <v>231</v>
      </c>
      <c r="F13" s="40" t="s">
        <v>232</v>
      </c>
      <c r="G13" s="41">
        <v>7</v>
      </c>
      <c r="H13" s="41">
        <v>8</v>
      </c>
      <c r="I13" s="41">
        <v>9</v>
      </c>
    </row>
    <row r="14" spans="1:9" ht="29.25" customHeight="1">
      <c r="A14" s="54" t="s">
        <v>272</v>
      </c>
      <c r="B14" s="46" t="s">
        <v>273</v>
      </c>
      <c r="C14" s="43" t="s">
        <v>274</v>
      </c>
      <c r="D14" s="43"/>
      <c r="E14" s="43"/>
      <c r="F14" s="43"/>
      <c r="G14" s="44">
        <f aca="true" t="shared" si="0" ref="G14:H16">G15</f>
        <v>7167.5070000000005</v>
      </c>
      <c r="H14" s="44">
        <f t="shared" si="0"/>
        <v>6881.25063</v>
      </c>
      <c r="I14" s="192">
        <f>H14/G14*100</f>
        <v>96.00619336681497</v>
      </c>
    </row>
    <row r="15" spans="1:9" ht="28.5" customHeight="1">
      <c r="A15" s="54"/>
      <c r="B15" s="45" t="s">
        <v>276</v>
      </c>
      <c r="C15" s="43" t="s">
        <v>274</v>
      </c>
      <c r="D15" s="43" t="s">
        <v>277</v>
      </c>
      <c r="E15" s="43"/>
      <c r="F15" s="43"/>
      <c r="G15" s="44">
        <f t="shared" si="0"/>
        <v>7167.5070000000005</v>
      </c>
      <c r="H15" s="44">
        <f t="shared" si="0"/>
        <v>6881.25063</v>
      </c>
      <c r="I15" s="192">
        <f aca="true" t="shared" si="1" ref="I15:I78">H15/G15*100</f>
        <v>96.00619336681497</v>
      </c>
    </row>
    <row r="16" spans="1:9" ht="17.25" customHeight="1">
      <c r="A16" s="54"/>
      <c r="B16" s="42" t="s">
        <v>390</v>
      </c>
      <c r="C16" s="43" t="s">
        <v>274</v>
      </c>
      <c r="D16" s="43" t="s">
        <v>277</v>
      </c>
      <c r="E16" s="43" t="s">
        <v>450</v>
      </c>
      <c r="F16" s="43"/>
      <c r="G16" s="44">
        <f t="shared" si="0"/>
        <v>7167.5070000000005</v>
      </c>
      <c r="H16" s="44">
        <f t="shared" si="0"/>
        <v>6881.25063</v>
      </c>
      <c r="I16" s="192">
        <f t="shared" si="1"/>
        <v>96.00619336681497</v>
      </c>
    </row>
    <row r="17" spans="1:9" ht="53.25" customHeight="1">
      <c r="A17" s="54"/>
      <c r="B17" s="45" t="s">
        <v>517</v>
      </c>
      <c r="C17" s="43" t="s">
        <v>274</v>
      </c>
      <c r="D17" s="43" t="s">
        <v>277</v>
      </c>
      <c r="E17" s="43" t="s">
        <v>451</v>
      </c>
      <c r="F17" s="43"/>
      <c r="G17" s="44">
        <f>G18+G19+G20</f>
        <v>7167.5070000000005</v>
      </c>
      <c r="H17" s="44">
        <f>H18+H19+H20</f>
        <v>6881.25063</v>
      </c>
      <c r="I17" s="192">
        <f t="shared" si="1"/>
        <v>96.00619336681497</v>
      </c>
    </row>
    <row r="18" spans="1:9" ht="51.75" customHeight="1">
      <c r="A18" s="54"/>
      <c r="B18" s="45" t="s">
        <v>430</v>
      </c>
      <c r="C18" s="43" t="s">
        <v>274</v>
      </c>
      <c r="D18" s="43" t="s">
        <v>277</v>
      </c>
      <c r="E18" s="43" t="s">
        <v>451</v>
      </c>
      <c r="F18" s="43" t="s">
        <v>433</v>
      </c>
      <c r="G18" s="44">
        <v>6665.81</v>
      </c>
      <c r="H18" s="44">
        <v>6562.66011</v>
      </c>
      <c r="I18" s="192">
        <f t="shared" si="1"/>
        <v>98.45255280303518</v>
      </c>
    </row>
    <row r="19" spans="1:9" ht="27.75" customHeight="1">
      <c r="A19" s="54"/>
      <c r="B19" s="45" t="s">
        <v>431</v>
      </c>
      <c r="C19" s="43" t="s">
        <v>274</v>
      </c>
      <c r="D19" s="43" t="s">
        <v>277</v>
      </c>
      <c r="E19" s="43" t="s">
        <v>451</v>
      </c>
      <c r="F19" s="43" t="s">
        <v>434</v>
      </c>
      <c r="G19" s="44">
        <v>467.697</v>
      </c>
      <c r="H19" s="44">
        <v>288.59052</v>
      </c>
      <c r="I19" s="192">
        <f t="shared" si="1"/>
        <v>61.70459079275685</v>
      </c>
    </row>
    <row r="20" spans="1:9" ht="18.75" customHeight="1">
      <c r="A20" s="54"/>
      <c r="B20" s="45" t="s">
        <v>432</v>
      </c>
      <c r="C20" s="43" t="s">
        <v>274</v>
      </c>
      <c r="D20" s="43" t="s">
        <v>277</v>
      </c>
      <c r="E20" s="43" t="s">
        <v>451</v>
      </c>
      <c r="F20" s="43" t="s">
        <v>435</v>
      </c>
      <c r="G20" s="44">
        <v>34</v>
      </c>
      <c r="H20" s="44">
        <v>30</v>
      </c>
      <c r="I20" s="192">
        <f t="shared" si="1"/>
        <v>88.23529411764706</v>
      </c>
    </row>
    <row r="21" spans="1:9" ht="12.75">
      <c r="A21" s="54" t="s">
        <v>278</v>
      </c>
      <c r="B21" s="46" t="s">
        <v>279</v>
      </c>
      <c r="C21" s="43" t="s">
        <v>280</v>
      </c>
      <c r="D21" s="43"/>
      <c r="E21" s="43"/>
      <c r="F21" s="43"/>
      <c r="G21" s="44">
        <f>G22+G26+G50+G54+G74+G80+G86+G103+G112+G117+G127+G132+G156+G173+G186+G201+G204+G212+G229+G238+G246+G251+G262+G280+G295+G304+G46</f>
        <v>364330.0467700001</v>
      </c>
      <c r="H21" s="44">
        <f>H22+H26+H50+H54+H74+H80+H86+H103+H112+H117+H127+H132+H156+H173+H186+H201+H204+H212+H229+H238+H246+H251+H262+H280+H295+H304+H46</f>
        <v>358924.39773</v>
      </c>
      <c r="I21" s="192">
        <f t="shared" si="1"/>
        <v>98.51627690663334</v>
      </c>
    </row>
    <row r="22" spans="1:9" ht="30" customHeight="1">
      <c r="A22" s="54"/>
      <c r="B22" s="42" t="s">
        <v>305</v>
      </c>
      <c r="C22" s="43" t="s">
        <v>280</v>
      </c>
      <c r="D22" s="43" t="s">
        <v>281</v>
      </c>
      <c r="E22" s="43"/>
      <c r="F22" s="43"/>
      <c r="G22" s="44">
        <f aca="true" t="shared" si="2" ref="G22:H24">G23</f>
        <v>4576.68124</v>
      </c>
      <c r="H22" s="44">
        <f t="shared" si="2"/>
        <v>4576.67824</v>
      </c>
      <c r="I22" s="192">
        <f t="shared" si="1"/>
        <v>99.99993445031798</v>
      </c>
    </row>
    <row r="23" spans="1:9" ht="12.75">
      <c r="A23" s="54"/>
      <c r="B23" s="42" t="s">
        <v>390</v>
      </c>
      <c r="C23" s="43" t="s">
        <v>280</v>
      </c>
      <c r="D23" s="43" t="s">
        <v>281</v>
      </c>
      <c r="E23" s="43" t="s">
        <v>469</v>
      </c>
      <c r="F23" s="43"/>
      <c r="G23" s="44">
        <f t="shared" si="2"/>
        <v>4576.68124</v>
      </c>
      <c r="H23" s="44">
        <f t="shared" si="2"/>
        <v>4576.67824</v>
      </c>
      <c r="I23" s="192">
        <f t="shared" si="1"/>
        <v>99.99993445031798</v>
      </c>
    </row>
    <row r="24" spans="1:9" ht="14.25" customHeight="1">
      <c r="A24" s="54"/>
      <c r="B24" s="45" t="s">
        <v>536</v>
      </c>
      <c r="C24" s="43" t="s">
        <v>280</v>
      </c>
      <c r="D24" s="43" t="s">
        <v>281</v>
      </c>
      <c r="E24" s="43" t="s">
        <v>470</v>
      </c>
      <c r="F24" s="43"/>
      <c r="G24" s="44">
        <f t="shared" si="2"/>
        <v>4576.68124</v>
      </c>
      <c r="H24" s="44">
        <f t="shared" si="2"/>
        <v>4576.67824</v>
      </c>
      <c r="I24" s="192">
        <f t="shared" si="1"/>
        <v>99.99993445031798</v>
      </c>
    </row>
    <row r="25" spans="1:9" ht="51.75" customHeight="1">
      <c r="A25" s="54"/>
      <c r="B25" s="45" t="s">
        <v>430</v>
      </c>
      <c r="C25" s="43" t="s">
        <v>280</v>
      </c>
      <c r="D25" s="43" t="s">
        <v>281</v>
      </c>
      <c r="E25" s="43" t="s">
        <v>470</v>
      </c>
      <c r="F25" s="43" t="s">
        <v>433</v>
      </c>
      <c r="G25" s="44">
        <v>4576.68124</v>
      </c>
      <c r="H25" s="44">
        <v>4576.67824</v>
      </c>
      <c r="I25" s="192">
        <f t="shared" si="1"/>
        <v>99.99993445031798</v>
      </c>
    </row>
    <row r="26" spans="1:9" ht="41.25" customHeight="1">
      <c r="A26" s="54"/>
      <c r="B26" s="42" t="s">
        <v>282</v>
      </c>
      <c r="C26" s="43" t="s">
        <v>280</v>
      </c>
      <c r="D26" s="43" t="s">
        <v>240</v>
      </c>
      <c r="E26" s="43"/>
      <c r="F26" s="43"/>
      <c r="G26" s="44">
        <f>G27+G34</f>
        <v>27839.59808</v>
      </c>
      <c r="H26" s="44">
        <f>H27+H34</f>
        <v>27438.94057</v>
      </c>
      <c r="I26" s="192">
        <f t="shared" si="1"/>
        <v>98.56083586821667</v>
      </c>
    </row>
    <row r="27" spans="1:9" ht="16.5" customHeight="1">
      <c r="A27" s="54"/>
      <c r="B27" s="42" t="s">
        <v>390</v>
      </c>
      <c r="C27" s="43" t="s">
        <v>280</v>
      </c>
      <c r="D27" s="43" t="s">
        <v>240</v>
      </c>
      <c r="E27" s="43" t="s">
        <v>469</v>
      </c>
      <c r="F27" s="43"/>
      <c r="G27" s="44">
        <f>G28+G31</f>
        <v>25413.59808</v>
      </c>
      <c r="H27" s="44">
        <f>H28+H31</f>
        <v>25017.22754</v>
      </c>
      <c r="I27" s="192">
        <f t="shared" si="1"/>
        <v>98.44032104878555</v>
      </c>
    </row>
    <row r="28" spans="1:9" ht="52.5" customHeight="1">
      <c r="A28" s="54"/>
      <c r="B28" s="48" t="s">
        <v>517</v>
      </c>
      <c r="C28" s="43" t="s">
        <v>280</v>
      </c>
      <c r="D28" s="43" t="s">
        <v>240</v>
      </c>
      <c r="E28" s="43" t="s">
        <v>451</v>
      </c>
      <c r="F28" s="43"/>
      <c r="G28" s="44">
        <f>G29+G30</f>
        <v>24299.59808</v>
      </c>
      <c r="H28" s="44">
        <f>H29+H30</f>
        <v>24016.0159</v>
      </c>
      <c r="I28" s="192">
        <f t="shared" si="1"/>
        <v>98.83297584154938</v>
      </c>
    </row>
    <row r="29" spans="1:9" ht="54" customHeight="1">
      <c r="A29" s="54"/>
      <c r="B29" s="45" t="s">
        <v>430</v>
      </c>
      <c r="C29" s="43" t="s">
        <v>280</v>
      </c>
      <c r="D29" s="43" t="s">
        <v>240</v>
      </c>
      <c r="E29" s="43" t="s">
        <v>451</v>
      </c>
      <c r="F29" s="43" t="s">
        <v>433</v>
      </c>
      <c r="G29" s="44">
        <v>21207.56262</v>
      </c>
      <c r="H29" s="44">
        <v>21012.42398</v>
      </c>
      <c r="I29" s="192">
        <f t="shared" si="1"/>
        <v>99.07986295503862</v>
      </c>
    </row>
    <row r="30" spans="1:9" ht="30" customHeight="1">
      <c r="A30" s="54"/>
      <c r="B30" s="45" t="s">
        <v>431</v>
      </c>
      <c r="C30" s="43" t="s">
        <v>280</v>
      </c>
      <c r="D30" s="43" t="s">
        <v>240</v>
      </c>
      <c r="E30" s="43" t="s">
        <v>451</v>
      </c>
      <c r="F30" s="43" t="s">
        <v>434</v>
      </c>
      <c r="G30" s="44">
        <v>3092.03546</v>
      </c>
      <c r="H30" s="44">
        <v>3003.59192</v>
      </c>
      <c r="I30" s="192">
        <f t="shared" si="1"/>
        <v>97.13963370911665</v>
      </c>
    </row>
    <row r="31" spans="1:9" ht="53.25" customHeight="1">
      <c r="A31" s="54"/>
      <c r="B31" s="42" t="s">
        <v>538</v>
      </c>
      <c r="C31" s="43" t="s">
        <v>280</v>
      </c>
      <c r="D31" s="43" t="s">
        <v>240</v>
      </c>
      <c r="E31" s="43" t="s">
        <v>471</v>
      </c>
      <c r="F31" s="43"/>
      <c r="G31" s="44">
        <f>G32+G33</f>
        <v>1114</v>
      </c>
      <c r="H31" s="44">
        <f>H32+H33</f>
        <v>1001.21164</v>
      </c>
      <c r="I31" s="192">
        <f t="shared" si="1"/>
        <v>89.87537163375224</v>
      </c>
    </row>
    <row r="32" spans="1:9" ht="51.75" customHeight="1">
      <c r="A32" s="54"/>
      <c r="B32" s="45" t="s">
        <v>430</v>
      </c>
      <c r="C32" s="43" t="s">
        <v>280</v>
      </c>
      <c r="D32" s="43" t="s">
        <v>240</v>
      </c>
      <c r="E32" s="43" t="s">
        <v>471</v>
      </c>
      <c r="F32" s="43" t="s">
        <v>433</v>
      </c>
      <c r="G32" s="44">
        <v>795.9</v>
      </c>
      <c r="H32" s="44">
        <v>683.11164</v>
      </c>
      <c r="I32" s="192">
        <f t="shared" si="1"/>
        <v>85.82882774217866</v>
      </c>
    </row>
    <row r="33" spans="1:9" ht="28.5" customHeight="1">
      <c r="A33" s="54"/>
      <c r="B33" s="45" t="s">
        <v>431</v>
      </c>
      <c r="C33" s="43" t="s">
        <v>280</v>
      </c>
      <c r="D33" s="43" t="s">
        <v>240</v>
      </c>
      <c r="E33" s="43" t="s">
        <v>471</v>
      </c>
      <c r="F33" s="43" t="s">
        <v>434</v>
      </c>
      <c r="G33" s="44">
        <v>318.1</v>
      </c>
      <c r="H33" s="44">
        <v>318.1</v>
      </c>
      <c r="I33" s="192">
        <f t="shared" si="1"/>
        <v>100</v>
      </c>
    </row>
    <row r="34" spans="1:9" ht="28.5" customHeight="1">
      <c r="A34" s="54"/>
      <c r="B34" s="45" t="s">
        <v>580</v>
      </c>
      <c r="C34" s="43" t="s">
        <v>280</v>
      </c>
      <c r="D34" s="43" t="s">
        <v>240</v>
      </c>
      <c r="E34" s="43" t="s">
        <v>465</v>
      </c>
      <c r="F34" s="43"/>
      <c r="G34" s="44">
        <f>G35+G40+G43</f>
        <v>2426</v>
      </c>
      <c r="H34" s="44">
        <f>H35+H40+H43</f>
        <v>2421.71303</v>
      </c>
      <c r="I34" s="192">
        <f t="shared" si="1"/>
        <v>99.82329060181368</v>
      </c>
    </row>
    <row r="35" spans="1:9" ht="19.5" customHeight="1">
      <c r="A35" s="54"/>
      <c r="B35" s="45" t="s">
        <v>539</v>
      </c>
      <c r="C35" s="43" t="s">
        <v>280</v>
      </c>
      <c r="D35" s="43" t="s">
        <v>240</v>
      </c>
      <c r="E35" s="43" t="s">
        <v>540</v>
      </c>
      <c r="F35" s="43"/>
      <c r="G35" s="44">
        <f>G36</f>
        <v>955</v>
      </c>
      <c r="H35" s="44">
        <f>H36</f>
        <v>954.13786</v>
      </c>
      <c r="I35" s="192">
        <f t="shared" si="1"/>
        <v>99.90972356020943</v>
      </c>
    </row>
    <row r="36" spans="1:9" ht="41.25" customHeight="1">
      <c r="A36" s="54"/>
      <c r="B36" s="42" t="s">
        <v>541</v>
      </c>
      <c r="C36" s="43" t="s">
        <v>280</v>
      </c>
      <c r="D36" s="43" t="s">
        <v>240</v>
      </c>
      <c r="E36" s="43" t="s">
        <v>472</v>
      </c>
      <c r="F36" s="43"/>
      <c r="G36" s="44">
        <f>G37+G38</f>
        <v>955</v>
      </c>
      <c r="H36" s="44">
        <f>H37+H38</f>
        <v>954.13786</v>
      </c>
      <c r="I36" s="192">
        <f t="shared" si="1"/>
        <v>99.90972356020943</v>
      </c>
    </row>
    <row r="37" spans="1:9" ht="53.25" customHeight="1">
      <c r="A37" s="54"/>
      <c r="B37" s="45" t="s">
        <v>430</v>
      </c>
      <c r="C37" s="43" t="s">
        <v>280</v>
      </c>
      <c r="D37" s="43" t="s">
        <v>240</v>
      </c>
      <c r="E37" s="43" t="s">
        <v>472</v>
      </c>
      <c r="F37" s="43" t="s">
        <v>433</v>
      </c>
      <c r="G37" s="44">
        <v>796</v>
      </c>
      <c r="H37" s="44">
        <v>795.13786</v>
      </c>
      <c r="I37" s="192">
        <f t="shared" si="1"/>
        <v>99.89169095477386</v>
      </c>
    </row>
    <row r="38" spans="1:9" ht="27" customHeight="1">
      <c r="A38" s="54"/>
      <c r="B38" s="45" t="s">
        <v>431</v>
      </c>
      <c r="C38" s="43" t="s">
        <v>280</v>
      </c>
      <c r="D38" s="43" t="s">
        <v>240</v>
      </c>
      <c r="E38" s="43" t="s">
        <v>472</v>
      </c>
      <c r="F38" s="43" t="s">
        <v>434</v>
      </c>
      <c r="G38" s="44">
        <v>159</v>
      </c>
      <c r="H38" s="44">
        <v>159</v>
      </c>
      <c r="I38" s="192">
        <f t="shared" si="1"/>
        <v>100</v>
      </c>
    </row>
    <row r="39" spans="1:9" ht="17.25" customHeight="1">
      <c r="A39" s="54"/>
      <c r="B39" s="45" t="s">
        <v>534</v>
      </c>
      <c r="C39" s="43" t="s">
        <v>280</v>
      </c>
      <c r="D39" s="43" t="s">
        <v>240</v>
      </c>
      <c r="E39" s="43" t="s">
        <v>466</v>
      </c>
      <c r="F39" s="43"/>
      <c r="G39" s="44">
        <f>G40+G43</f>
        <v>1471</v>
      </c>
      <c r="H39" s="44">
        <f>H40+H43</f>
        <v>1467.57517</v>
      </c>
      <c r="I39" s="192">
        <f t="shared" si="1"/>
        <v>99.76717675050986</v>
      </c>
    </row>
    <row r="40" spans="1:9" ht="57.75" customHeight="1">
      <c r="A40" s="54"/>
      <c r="B40" s="45" t="s">
        <v>542</v>
      </c>
      <c r="C40" s="43" t="s">
        <v>280</v>
      </c>
      <c r="D40" s="43" t="s">
        <v>240</v>
      </c>
      <c r="E40" s="43" t="s">
        <v>473</v>
      </c>
      <c r="F40" s="43"/>
      <c r="G40" s="44">
        <f>G41+G42</f>
        <v>993</v>
      </c>
      <c r="H40" s="44">
        <f>H41+H42</f>
        <v>992.58636</v>
      </c>
      <c r="I40" s="192">
        <f t="shared" si="1"/>
        <v>99.95834441087614</v>
      </c>
    </row>
    <row r="41" spans="1:9" ht="52.5" customHeight="1">
      <c r="A41" s="54"/>
      <c r="B41" s="45" t="s">
        <v>430</v>
      </c>
      <c r="C41" s="43" t="s">
        <v>280</v>
      </c>
      <c r="D41" s="43" t="s">
        <v>240</v>
      </c>
      <c r="E41" s="43" t="s">
        <v>473</v>
      </c>
      <c r="F41" s="43" t="s">
        <v>433</v>
      </c>
      <c r="G41" s="44">
        <v>980.578</v>
      </c>
      <c r="H41" s="44">
        <v>980.16436</v>
      </c>
      <c r="I41" s="192">
        <f t="shared" si="1"/>
        <v>99.95781671626327</v>
      </c>
    </row>
    <row r="42" spans="1:9" ht="27" customHeight="1">
      <c r="A42" s="54"/>
      <c r="B42" s="45" t="s">
        <v>431</v>
      </c>
      <c r="C42" s="43" t="s">
        <v>280</v>
      </c>
      <c r="D42" s="43" t="s">
        <v>240</v>
      </c>
      <c r="E42" s="43" t="s">
        <v>473</v>
      </c>
      <c r="F42" s="43" t="s">
        <v>434</v>
      </c>
      <c r="G42" s="44">
        <v>12.422</v>
      </c>
      <c r="H42" s="44">
        <v>12.422</v>
      </c>
      <c r="I42" s="192">
        <f t="shared" si="1"/>
        <v>100</v>
      </c>
    </row>
    <row r="43" spans="1:9" ht="55.5" customHeight="1">
      <c r="A43" s="54"/>
      <c r="B43" s="45" t="s">
        <v>543</v>
      </c>
      <c r="C43" s="43" t="s">
        <v>280</v>
      </c>
      <c r="D43" s="43" t="s">
        <v>240</v>
      </c>
      <c r="E43" s="43" t="s">
        <v>474</v>
      </c>
      <c r="F43" s="43"/>
      <c r="G43" s="44">
        <f>G44+G45</f>
        <v>478</v>
      </c>
      <c r="H43" s="44">
        <f>H44+H45</f>
        <v>474.98881</v>
      </c>
      <c r="I43" s="192">
        <f t="shared" si="1"/>
        <v>99.3700439330544</v>
      </c>
    </row>
    <row r="44" spans="1:9" ht="54" customHeight="1">
      <c r="A44" s="54"/>
      <c r="B44" s="45" t="s">
        <v>430</v>
      </c>
      <c r="C44" s="43" t="s">
        <v>280</v>
      </c>
      <c r="D44" s="43" t="s">
        <v>240</v>
      </c>
      <c r="E44" s="43" t="s">
        <v>474</v>
      </c>
      <c r="F44" s="43" t="s">
        <v>433</v>
      </c>
      <c r="G44" s="44">
        <v>398</v>
      </c>
      <c r="H44" s="44">
        <v>394.98881</v>
      </c>
      <c r="I44" s="192">
        <f t="shared" si="1"/>
        <v>99.24341959798994</v>
      </c>
    </row>
    <row r="45" spans="1:9" ht="26.25" customHeight="1">
      <c r="A45" s="54"/>
      <c r="B45" s="45" t="s">
        <v>431</v>
      </c>
      <c r="C45" s="43" t="s">
        <v>280</v>
      </c>
      <c r="D45" s="43" t="s">
        <v>240</v>
      </c>
      <c r="E45" s="43" t="s">
        <v>474</v>
      </c>
      <c r="F45" s="43" t="s">
        <v>434</v>
      </c>
      <c r="G45" s="44">
        <v>80</v>
      </c>
      <c r="H45" s="44">
        <v>80</v>
      </c>
      <c r="I45" s="192">
        <f t="shared" si="1"/>
        <v>100</v>
      </c>
    </row>
    <row r="46" spans="1:9" ht="20.25" customHeight="1">
      <c r="A46" s="54"/>
      <c r="B46" s="50" t="s">
        <v>107</v>
      </c>
      <c r="C46" s="60" t="s">
        <v>280</v>
      </c>
      <c r="D46" s="60" t="s">
        <v>110</v>
      </c>
      <c r="E46" s="43"/>
      <c r="F46" s="43"/>
      <c r="G46" s="44">
        <f>G48</f>
        <v>400</v>
      </c>
      <c r="H46" s="44">
        <f>H48</f>
        <v>400</v>
      </c>
      <c r="I46" s="192">
        <f t="shared" si="1"/>
        <v>100</v>
      </c>
    </row>
    <row r="47" spans="1:9" ht="16.5" customHeight="1">
      <c r="A47" s="54"/>
      <c r="B47" s="50" t="s">
        <v>390</v>
      </c>
      <c r="C47" s="60" t="s">
        <v>280</v>
      </c>
      <c r="D47" s="60" t="s">
        <v>110</v>
      </c>
      <c r="E47" s="43" t="s">
        <v>482</v>
      </c>
      <c r="F47" s="43"/>
      <c r="G47" s="44">
        <f>G48</f>
        <v>400</v>
      </c>
      <c r="H47" s="44">
        <f>H48</f>
        <v>400</v>
      </c>
      <c r="I47" s="192">
        <f t="shared" si="1"/>
        <v>100</v>
      </c>
    </row>
    <row r="48" spans="1:9" ht="30.75" customHeight="1">
      <c r="A48" s="54"/>
      <c r="B48" s="51" t="s">
        <v>108</v>
      </c>
      <c r="C48" s="60" t="s">
        <v>280</v>
      </c>
      <c r="D48" s="60" t="s">
        <v>110</v>
      </c>
      <c r="E48" s="43" t="s">
        <v>109</v>
      </c>
      <c r="F48" s="43"/>
      <c r="G48" s="44">
        <f>G49</f>
        <v>400</v>
      </c>
      <c r="H48" s="44">
        <f>H49</f>
        <v>400</v>
      </c>
      <c r="I48" s="192">
        <f t="shared" si="1"/>
        <v>100</v>
      </c>
    </row>
    <row r="49" spans="1:9" ht="25.5" customHeight="1">
      <c r="A49" s="54"/>
      <c r="B49" s="50" t="s">
        <v>431</v>
      </c>
      <c r="C49" s="60" t="s">
        <v>280</v>
      </c>
      <c r="D49" s="60" t="s">
        <v>110</v>
      </c>
      <c r="E49" s="43" t="s">
        <v>109</v>
      </c>
      <c r="F49" s="43" t="s">
        <v>434</v>
      </c>
      <c r="G49" s="44">
        <v>400</v>
      </c>
      <c r="H49" s="44">
        <v>400</v>
      </c>
      <c r="I49" s="192">
        <f t="shared" si="1"/>
        <v>100</v>
      </c>
    </row>
    <row r="50" spans="1:9" ht="16.5" customHeight="1">
      <c r="A50" s="54"/>
      <c r="B50" s="46" t="s">
        <v>241</v>
      </c>
      <c r="C50" s="43" t="s">
        <v>280</v>
      </c>
      <c r="D50" s="43" t="s">
        <v>352</v>
      </c>
      <c r="E50" s="43"/>
      <c r="F50" s="43"/>
      <c r="G50" s="44">
        <f aca="true" t="shared" si="3" ref="G50:H52">G51</f>
        <v>50</v>
      </c>
      <c r="H50" s="44">
        <f t="shared" si="3"/>
        <v>0</v>
      </c>
      <c r="I50" s="192">
        <f t="shared" si="1"/>
        <v>0</v>
      </c>
    </row>
    <row r="51" spans="1:9" ht="16.5" customHeight="1">
      <c r="A51" s="178"/>
      <c r="B51" s="46" t="s">
        <v>390</v>
      </c>
      <c r="C51" s="43" t="s">
        <v>280</v>
      </c>
      <c r="D51" s="43" t="s">
        <v>352</v>
      </c>
      <c r="E51" s="43" t="s">
        <v>469</v>
      </c>
      <c r="F51" s="43"/>
      <c r="G51" s="44">
        <f t="shared" si="3"/>
        <v>50</v>
      </c>
      <c r="H51" s="44">
        <f t="shared" si="3"/>
        <v>0</v>
      </c>
      <c r="I51" s="192">
        <f t="shared" si="1"/>
        <v>0</v>
      </c>
    </row>
    <row r="52" spans="1:9" ht="16.5" customHeight="1">
      <c r="A52" s="178"/>
      <c r="B52" s="42" t="s">
        <v>544</v>
      </c>
      <c r="C52" s="43" t="s">
        <v>280</v>
      </c>
      <c r="D52" s="43" t="s">
        <v>352</v>
      </c>
      <c r="E52" s="43" t="s">
        <v>475</v>
      </c>
      <c r="F52" s="43"/>
      <c r="G52" s="44">
        <f t="shared" si="3"/>
        <v>50</v>
      </c>
      <c r="H52" s="44">
        <f t="shared" si="3"/>
        <v>0</v>
      </c>
      <c r="I52" s="192">
        <f t="shared" si="1"/>
        <v>0</v>
      </c>
    </row>
    <row r="53" spans="1:9" ht="15" customHeight="1">
      <c r="A53" s="178"/>
      <c r="B53" s="45" t="s">
        <v>432</v>
      </c>
      <c r="C53" s="43" t="s">
        <v>280</v>
      </c>
      <c r="D53" s="43" t="s">
        <v>352</v>
      </c>
      <c r="E53" s="43" t="s">
        <v>475</v>
      </c>
      <c r="F53" s="43" t="s">
        <v>435</v>
      </c>
      <c r="G53" s="44">
        <v>50</v>
      </c>
      <c r="H53" s="44">
        <v>0</v>
      </c>
      <c r="I53" s="192">
        <f t="shared" si="1"/>
        <v>0</v>
      </c>
    </row>
    <row r="54" spans="1:9" ht="20.25" customHeight="1">
      <c r="A54" s="54"/>
      <c r="B54" s="42" t="s">
        <v>242</v>
      </c>
      <c r="C54" s="43" t="s">
        <v>280</v>
      </c>
      <c r="D54" s="43" t="s">
        <v>333</v>
      </c>
      <c r="E54" s="43"/>
      <c r="F54" s="43"/>
      <c r="G54" s="44">
        <f>G55+G60+G72</f>
        <v>19476.722420000002</v>
      </c>
      <c r="H54" s="44">
        <f>H55+H60+H72</f>
        <v>18600.66512</v>
      </c>
      <c r="I54" s="192">
        <f t="shared" si="1"/>
        <v>95.50202913453032</v>
      </c>
    </row>
    <row r="55" spans="1:9" ht="54.75" customHeight="1">
      <c r="A55" s="54"/>
      <c r="B55" s="50" t="s">
        <v>688</v>
      </c>
      <c r="C55" s="43" t="s">
        <v>280</v>
      </c>
      <c r="D55" s="43" t="s">
        <v>333</v>
      </c>
      <c r="E55" s="43" t="s">
        <v>546</v>
      </c>
      <c r="F55" s="43"/>
      <c r="G55" s="44">
        <f>G56+G58</f>
        <v>427.4626</v>
      </c>
      <c r="H55" s="44">
        <f>H56+H58</f>
        <v>427.4626</v>
      </c>
      <c r="I55" s="192">
        <f t="shared" si="1"/>
        <v>100</v>
      </c>
    </row>
    <row r="56" spans="1:9" ht="39" customHeight="1">
      <c r="A56" s="54"/>
      <c r="B56" s="50" t="s">
        <v>476</v>
      </c>
      <c r="C56" s="43" t="s">
        <v>280</v>
      </c>
      <c r="D56" s="43" t="s">
        <v>333</v>
      </c>
      <c r="E56" s="43" t="s">
        <v>477</v>
      </c>
      <c r="F56" s="43"/>
      <c r="G56" s="44">
        <f>G57</f>
        <v>38.861</v>
      </c>
      <c r="H56" s="44">
        <f>H57</f>
        <v>38.861</v>
      </c>
      <c r="I56" s="192">
        <f t="shared" si="1"/>
        <v>100</v>
      </c>
    </row>
    <row r="57" spans="1:9" ht="30" customHeight="1">
      <c r="A57" s="54"/>
      <c r="B57" s="51" t="s">
        <v>666</v>
      </c>
      <c r="C57" s="43" t="s">
        <v>280</v>
      </c>
      <c r="D57" s="43" t="s">
        <v>333</v>
      </c>
      <c r="E57" s="43" t="s">
        <v>477</v>
      </c>
      <c r="F57" s="43" t="s">
        <v>247</v>
      </c>
      <c r="G57" s="44">
        <v>38.861</v>
      </c>
      <c r="H57" s="44">
        <v>38.861</v>
      </c>
      <c r="I57" s="192">
        <f t="shared" si="1"/>
        <v>100</v>
      </c>
    </row>
    <row r="58" spans="1:9" ht="39" customHeight="1">
      <c r="A58" s="54"/>
      <c r="B58" s="50" t="s">
        <v>53</v>
      </c>
      <c r="C58" s="43" t="s">
        <v>280</v>
      </c>
      <c r="D58" s="43" t="s">
        <v>333</v>
      </c>
      <c r="E58" s="43" t="s">
        <v>54</v>
      </c>
      <c r="F58" s="43"/>
      <c r="G58" s="44">
        <f>G59</f>
        <v>388.6016</v>
      </c>
      <c r="H58" s="44">
        <f>H59</f>
        <v>388.6016</v>
      </c>
      <c r="I58" s="192">
        <f t="shared" si="1"/>
        <v>100</v>
      </c>
    </row>
    <row r="59" spans="1:9" ht="29.25" customHeight="1">
      <c r="A59" s="54"/>
      <c r="B59" s="51" t="s">
        <v>666</v>
      </c>
      <c r="C59" s="43" t="s">
        <v>280</v>
      </c>
      <c r="D59" s="43" t="s">
        <v>333</v>
      </c>
      <c r="E59" s="43" t="s">
        <v>54</v>
      </c>
      <c r="F59" s="43" t="s">
        <v>247</v>
      </c>
      <c r="G59" s="44">
        <v>388.6016</v>
      </c>
      <c r="H59" s="44">
        <v>388.6016</v>
      </c>
      <c r="I59" s="192">
        <f t="shared" si="1"/>
        <v>100</v>
      </c>
    </row>
    <row r="60" spans="1:9" ht="17.25" customHeight="1">
      <c r="A60" s="54"/>
      <c r="B60" s="42" t="s">
        <v>390</v>
      </c>
      <c r="C60" s="43" t="s">
        <v>280</v>
      </c>
      <c r="D60" s="43" t="s">
        <v>333</v>
      </c>
      <c r="E60" s="43" t="s">
        <v>469</v>
      </c>
      <c r="F60" s="43"/>
      <c r="G60" s="49">
        <f>G61+G64+G68+G70</f>
        <v>18833.84282</v>
      </c>
      <c r="H60" s="49">
        <f>H61+H64+H68+H70</f>
        <v>18173.202520000003</v>
      </c>
      <c r="I60" s="192">
        <f t="shared" si="1"/>
        <v>96.49227029070003</v>
      </c>
    </row>
    <row r="61" spans="1:9" ht="39.75" customHeight="1">
      <c r="A61" s="54"/>
      <c r="B61" s="42" t="s">
        <v>547</v>
      </c>
      <c r="C61" s="43" t="s">
        <v>280</v>
      </c>
      <c r="D61" s="43" t="s">
        <v>333</v>
      </c>
      <c r="E61" s="43" t="s">
        <v>478</v>
      </c>
      <c r="F61" s="43"/>
      <c r="G61" s="44">
        <f>G62+G63</f>
        <v>500</v>
      </c>
      <c r="H61" s="44">
        <f>H62+H63</f>
        <v>439.72778</v>
      </c>
      <c r="I61" s="192">
        <f t="shared" si="1"/>
        <v>87.945556</v>
      </c>
    </row>
    <row r="62" spans="1:9" ht="25.5" customHeight="1">
      <c r="A62" s="54"/>
      <c r="B62" s="45" t="s">
        <v>431</v>
      </c>
      <c r="C62" s="43" t="s">
        <v>280</v>
      </c>
      <c r="D62" s="43" t="s">
        <v>333</v>
      </c>
      <c r="E62" s="43" t="s">
        <v>478</v>
      </c>
      <c r="F62" s="43" t="s">
        <v>434</v>
      </c>
      <c r="G62" s="44">
        <v>496.04</v>
      </c>
      <c r="H62" s="44">
        <v>435.76778</v>
      </c>
      <c r="I62" s="192">
        <f t="shared" si="1"/>
        <v>87.84932263527135</v>
      </c>
    </row>
    <row r="63" spans="1:9" ht="18.75" customHeight="1">
      <c r="A63" s="54"/>
      <c r="B63" s="45" t="s">
        <v>432</v>
      </c>
      <c r="C63" s="43" t="s">
        <v>280</v>
      </c>
      <c r="D63" s="43" t="s">
        <v>333</v>
      </c>
      <c r="E63" s="43" t="s">
        <v>478</v>
      </c>
      <c r="F63" s="43" t="s">
        <v>435</v>
      </c>
      <c r="G63" s="44">
        <v>3.96</v>
      </c>
      <c r="H63" s="44">
        <v>3.96</v>
      </c>
      <c r="I63" s="192">
        <f t="shared" si="1"/>
        <v>100</v>
      </c>
    </row>
    <row r="64" spans="1:9" ht="42.75" customHeight="1">
      <c r="A64" s="54"/>
      <c r="B64" s="42" t="s">
        <v>548</v>
      </c>
      <c r="C64" s="43" t="s">
        <v>280</v>
      </c>
      <c r="D64" s="43" t="s">
        <v>333</v>
      </c>
      <c r="E64" s="43" t="s">
        <v>479</v>
      </c>
      <c r="F64" s="43"/>
      <c r="G64" s="44">
        <f>G65+G66+G67</f>
        <v>17519.14282</v>
      </c>
      <c r="H64" s="44">
        <f>H65+H66+H67</f>
        <v>16918.77474</v>
      </c>
      <c r="I64" s="192">
        <f t="shared" si="1"/>
        <v>96.57307388741295</v>
      </c>
    </row>
    <row r="65" spans="1:9" ht="52.5" customHeight="1">
      <c r="A65" s="54"/>
      <c r="B65" s="45" t="s">
        <v>430</v>
      </c>
      <c r="C65" s="43" t="s">
        <v>280</v>
      </c>
      <c r="D65" s="43" t="s">
        <v>333</v>
      </c>
      <c r="E65" s="43" t="s">
        <v>479</v>
      </c>
      <c r="F65" s="43" t="s">
        <v>433</v>
      </c>
      <c r="G65" s="44">
        <v>12237.97942</v>
      </c>
      <c r="H65" s="44">
        <v>12140.47939</v>
      </c>
      <c r="I65" s="192">
        <f t="shared" si="1"/>
        <v>99.20329960809822</v>
      </c>
    </row>
    <row r="66" spans="1:9" ht="25.5">
      <c r="A66" s="54"/>
      <c r="B66" s="45" t="s">
        <v>431</v>
      </c>
      <c r="C66" s="43" t="s">
        <v>280</v>
      </c>
      <c r="D66" s="43" t="s">
        <v>333</v>
      </c>
      <c r="E66" s="43" t="s">
        <v>479</v>
      </c>
      <c r="F66" s="43" t="s">
        <v>434</v>
      </c>
      <c r="G66" s="44">
        <f>5142.50117-10</f>
        <v>5132.50117</v>
      </c>
      <c r="H66" s="44">
        <v>4634.40552</v>
      </c>
      <c r="I66" s="192">
        <f t="shared" si="1"/>
        <v>90.29526475490313</v>
      </c>
    </row>
    <row r="67" spans="1:9" ht="18.75" customHeight="1">
      <c r="A67" s="54"/>
      <c r="B67" s="45" t="s">
        <v>432</v>
      </c>
      <c r="C67" s="43" t="s">
        <v>280</v>
      </c>
      <c r="D67" s="43" t="s">
        <v>333</v>
      </c>
      <c r="E67" s="43" t="s">
        <v>479</v>
      </c>
      <c r="F67" s="43" t="s">
        <v>435</v>
      </c>
      <c r="G67" s="44">
        <f>138.66223+10</f>
        <v>148.66223</v>
      </c>
      <c r="H67" s="44">
        <v>143.88983</v>
      </c>
      <c r="I67" s="192">
        <f t="shared" si="1"/>
        <v>96.78976966778986</v>
      </c>
    </row>
    <row r="68" spans="1:9" ht="57" customHeight="1">
      <c r="A68" s="54"/>
      <c r="B68" s="52" t="s">
        <v>549</v>
      </c>
      <c r="C68" s="43" t="s">
        <v>280</v>
      </c>
      <c r="D68" s="43" t="s">
        <v>333</v>
      </c>
      <c r="E68" s="43" t="s">
        <v>480</v>
      </c>
      <c r="F68" s="43"/>
      <c r="G68" s="44">
        <f>G69</f>
        <v>37.3</v>
      </c>
      <c r="H68" s="44">
        <f>H69</f>
        <v>37.3</v>
      </c>
      <c r="I68" s="192">
        <f t="shared" si="1"/>
        <v>100</v>
      </c>
    </row>
    <row r="69" spans="1:9" ht="27.75" customHeight="1">
      <c r="A69" s="54"/>
      <c r="B69" s="45" t="s">
        <v>431</v>
      </c>
      <c r="C69" s="43" t="s">
        <v>280</v>
      </c>
      <c r="D69" s="43" t="s">
        <v>333</v>
      </c>
      <c r="E69" s="43" t="s">
        <v>480</v>
      </c>
      <c r="F69" s="43" t="s">
        <v>434</v>
      </c>
      <c r="G69" s="44">
        <v>37.3</v>
      </c>
      <c r="H69" s="44">
        <v>37.3</v>
      </c>
      <c r="I69" s="192">
        <f t="shared" si="1"/>
        <v>100</v>
      </c>
    </row>
    <row r="70" spans="1:9" ht="42" customHeight="1">
      <c r="A70" s="54"/>
      <c r="B70" s="52" t="s">
        <v>550</v>
      </c>
      <c r="C70" s="43" t="s">
        <v>280</v>
      </c>
      <c r="D70" s="43" t="s">
        <v>333</v>
      </c>
      <c r="E70" s="43" t="s">
        <v>3</v>
      </c>
      <c r="F70" s="43"/>
      <c r="G70" s="49">
        <f>G71</f>
        <v>777.4</v>
      </c>
      <c r="H70" s="49">
        <f>H71</f>
        <v>777.4</v>
      </c>
      <c r="I70" s="192">
        <f t="shared" si="1"/>
        <v>100</v>
      </c>
    </row>
    <row r="71" spans="1:9" ht="18" customHeight="1">
      <c r="A71" s="54"/>
      <c r="B71" s="45" t="s">
        <v>432</v>
      </c>
      <c r="C71" s="43" t="s">
        <v>280</v>
      </c>
      <c r="D71" s="43" t="s">
        <v>333</v>
      </c>
      <c r="E71" s="43" t="s">
        <v>3</v>
      </c>
      <c r="F71" s="43" t="s">
        <v>435</v>
      </c>
      <c r="G71" s="44">
        <v>777.4</v>
      </c>
      <c r="H71" s="44">
        <v>777.4</v>
      </c>
      <c r="I71" s="192">
        <f t="shared" si="1"/>
        <v>100</v>
      </c>
    </row>
    <row r="72" spans="1:9" ht="28.5" customHeight="1">
      <c r="A72" s="54"/>
      <c r="B72" s="42" t="s">
        <v>551</v>
      </c>
      <c r="C72" s="43" t="s">
        <v>280</v>
      </c>
      <c r="D72" s="43" t="s">
        <v>333</v>
      </c>
      <c r="E72" s="43" t="s">
        <v>481</v>
      </c>
      <c r="F72" s="47"/>
      <c r="G72" s="49">
        <f>G73</f>
        <v>215.417</v>
      </c>
      <c r="H72" s="49">
        <f>H73</f>
        <v>0</v>
      </c>
      <c r="I72" s="192">
        <f t="shared" si="1"/>
        <v>0</v>
      </c>
    </row>
    <row r="73" spans="1:9" ht="15" customHeight="1">
      <c r="A73" s="54"/>
      <c r="B73" s="45" t="s">
        <v>432</v>
      </c>
      <c r="C73" s="43" t="s">
        <v>280</v>
      </c>
      <c r="D73" s="43" t="s">
        <v>333</v>
      </c>
      <c r="E73" s="43" t="s">
        <v>481</v>
      </c>
      <c r="F73" s="43" t="s">
        <v>435</v>
      </c>
      <c r="G73" s="44">
        <f>57.317+158.1</f>
        <v>215.417</v>
      </c>
      <c r="H73" s="44">
        <v>0</v>
      </c>
      <c r="I73" s="192">
        <f t="shared" si="1"/>
        <v>0</v>
      </c>
    </row>
    <row r="74" spans="1:9" ht="16.5" customHeight="1">
      <c r="A74" s="54"/>
      <c r="B74" s="42" t="s">
        <v>243</v>
      </c>
      <c r="C74" s="43" t="s">
        <v>280</v>
      </c>
      <c r="D74" s="43" t="s">
        <v>244</v>
      </c>
      <c r="E74" s="43"/>
      <c r="F74" s="43"/>
      <c r="G74" s="44">
        <f aca="true" t="shared" si="4" ref="G74:H76">G75</f>
        <v>398.8</v>
      </c>
      <c r="H74" s="44">
        <f t="shared" si="4"/>
        <v>398.8</v>
      </c>
      <c r="I74" s="192">
        <f t="shared" si="1"/>
        <v>100</v>
      </c>
    </row>
    <row r="75" spans="1:9" ht="16.5" customHeight="1">
      <c r="A75" s="54"/>
      <c r="B75" s="42" t="s">
        <v>390</v>
      </c>
      <c r="C75" s="43" t="s">
        <v>280</v>
      </c>
      <c r="D75" s="43" t="s">
        <v>244</v>
      </c>
      <c r="E75" s="43" t="s">
        <v>482</v>
      </c>
      <c r="F75" s="43"/>
      <c r="G75" s="44">
        <f t="shared" si="4"/>
        <v>398.8</v>
      </c>
      <c r="H75" s="44">
        <f t="shared" si="4"/>
        <v>398.8</v>
      </c>
      <c r="I75" s="192">
        <f t="shared" si="1"/>
        <v>100</v>
      </c>
    </row>
    <row r="76" spans="1:9" ht="30" customHeight="1">
      <c r="A76" s="54"/>
      <c r="B76" s="45" t="s">
        <v>552</v>
      </c>
      <c r="C76" s="43" t="s">
        <v>280</v>
      </c>
      <c r="D76" s="43" t="s">
        <v>244</v>
      </c>
      <c r="E76" s="43" t="s">
        <v>483</v>
      </c>
      <c r="F76" s="43"/>
      <c r="G76" s="44">
        <f t="shared" si="4"/>
        <v>398.8</v>
      </c>
      <c r="H76" s="44">
        <f t="shared" si="4"/>
        <v>398.8</v>
      </c>
      <c r="I76" s="192">
        <f t="shared" si="1"/>
        <v>100</v>
      </c>
    </row>
    <row r="77" spans="1:9" ht="15" customHeight="1">
      <c r="A77" s="54"/>
      <c r="B77" s="62" t="s">
        <v>597</v>
      </c>
      <c r="C77" s="43" t="s">
        <v>280</v>
      </c>
      <c r="D77" s="43" t="s">
        <v>244</v>
      </c>
      <c r="E77" s="43" t="s">
        <v>483</v>
      </c>
      <c r="F77" s="43"/>
      <c r="G77" s="44">
        <f>G78+G79</f>
        <v>398.8</v>
      </c>
      <c r="H77" s="44">
        <f>H78+H79</f>
        <v>398.8</v>
      </c>
      <c r="I77" s="192">
        <f t="shared" si="1"/>
        <v>100</v>
      </c>
    </row>
    <row r="78" spans="1:9" ht="55.5" customHeight="1">
      <c r="A78" s="54"/>
      <c r="B78" s="45" t="s">
        <v>430</v>
      </c>
      <c r="C78" s="43" t="s">
        <v>280</v>
      </c>
      <c r="D78" s="43" t="s">
        <v>244</v>
      </c>
      <c r="E78" s="43" t="s">
        <v>483</v>
      </c>
      <c r="F78" s="43" t="s">
        <v>433</v>
      </c>
      <c r="G78" s="44">
        <v>345.723</v>
      </c>
      <c r="H78" s="44">
        <v>345.723</v>
      </c>
      <c r="I78" s="192">
        <f t="shared" si="1"/>
        <v>100</v>
      </c>
    </row>
    <row r="79" spans="1:9" ht="24.75" customHeight="1">
      <c r="A79" s="54"/>
      <c r="B79" s="45" t="s">
        <v>431</v>
      </c>
      <c r="C79" s="43" t="s">
        <v>280</v>
      </c>
      <c r="D79" s="43" t="s">
        <v>244</v>
      </c>
      <c r="E79" s="43" t="s">
        <v>483</v>
      </c>
      <c r="F79" s="43" t="s">
        <v>434</v>
      </c>
      <c r="G79" s="44">
        <v>53.077</v>
      </c>
      <c r="H79" s="44">
        <v>53.077</v>
      </c>
      <c r="I79" s="192">
        <f aca="true" t="shared" si="5" ref="I79:I142">H79/G79*100</f>
        <v>100</v>
      </c>
    </row>
    <row r="80" spans="1:9" ht="15" customHeight="1">
      <c r="A80" s="54"/>
      <c r="B80" s="45" t="s">
        <v>415</v>
      </c>
      <c r="C80" s="43" t="s">
        <v>280</v>
      </c>
      <c r="D80" s="43" t="s">
        <v>416</v>
      </c>
      <c r="E80" s="43"/>
      <c r="F80" s="43"/>
      <c r="G80" s="44">
        <f>G81</f>
        <v>340.8</v>
      </c>
      <c r="H80" s="44">
        <f>H81</f>
        <v>339.69309000000004</v>
      </c>
      <c r="I80" s="192">
        <f t="shared" si="5"/>
        <v>99.67520246478874</v>
      </c>
    </row>
    <row r="81" spans="1:9" ht="15.75" customHeight="1">
      <c r="A81" s="54"/>
      <c r="B81" s="45" t="s">
        <v>390</v>
      </c>
      <c r="C81" s="43" t="s">
        <v>280</v>
      </c>
      <c r="D81" s="43" t="s">
        <v>416</v>
      </c>
      <c r="E81" s="43" t="s">
        <v>469</v>
      </c>
      <c r="F81" s="43"/>
      <c r="G81" s="44">
        <f>G82</f>
        <v>340.8</v>
      </c>
      <c r="H81" s="44">
        <f>H82</f>
        <v>339.69309000000004</v>
      </c>
      <c r="I81" s="192">
        <f t="shared" si="5"/>
        <v>99.67520246478874</v>
      </c>
    </row>
    <row r="82" spans="1:9" ht="30.75" customHeight="1">
      <c r="A82" s="54"/>
      <c r="B82" s="42" t="s">
        <v>553</v>
      </c>
      <c r="C82" s="43" t="s">
        <v>280</v>
      </c>
      <c r="D82" s="43" t="s">
        <v>416</v>
      </c>
      <c r="E82" s="43" t="s">
        <v>469</v>
      </c>
      <c r="F82" s="43"/>
      <c r="G82" s="44">
        <f>G84+G85</f>
        <v>340.8</v>
      </c>
      <c r="H82" s="44">
        <f>H84+H85</f>
        <v>339.69309000000004</v>
      </c>
      <c r="I82" s="192">
        <f t="shared" si="5"/>
        <v>99.67520246478874</v>
      </c>
    </row>
    <row r="83" spans="1:9" ht="17.25" customHeight="1">
      <c r="A83" s="54"/>
      <c r="B83" s="62" t="s">
        <v>597</v>
      </c>
      <c r="C83" s="47" t="s">
        <v>280</v>
      </c>
      <c r="D83" s="47" t="s">
        <v>416</v>
      </c>
      <c r="E83" s="47" t="s">
        <v>484</v>
      </c>
      <c r="F83" s="43"/>
      <c r="G83" s="63">
        <f>G85</f>
        <v>316.5</v>
      </c>
      <c r="H83" s="63">
        <f>H85</f>
        <v>315.77424</v>
      </c>
      <c r="I83" s="192">
        <f t="shared" si="5"/>
        <v>99.77069194312797</v>
      </c>
    </row>
    <row r="84" spans="1:9" ht="55.5" customHeight="1">
      <c r="A84" s="54"/>
      <c r="B84" s="45" t="s">
        <v>430</v>
      </c>
      <c r="C84" s="43" t="s">
        <v>280</v>
      </c>
      <c r="D84" s="43" t="s">
        <v>416</v>
      </c>
      <c r="E84" s="43" t="s">
        <v>485</v>
      </c>
      <c r="F84" s="43" t="s">
        <v>433</v>
      </c>
      <c r="G84" s="44">
        <v>24.3</v>
      </c>
      <c r="H84" s="44">
        <v>23.91885</v>
      </c>
      <c r="I84" s="192">
        <f t="shared" si="5"/>
        <v>98.43148148148147</v>
      </c>
    </row>
    <row r="85" spans="1:9" ht="54" customHeight="1">
      <c r="A85" s="54"/>
      <c r="B85" s="45" t="s">
        <v>430</v>
      </c>
      <c r="C85" s="43" t="s">
        <v>280</v>
      </c>
      <c r="D85" s="43" t="s">
        <v>416</v>
      </c>
      <c r="E85" s="43" t="s">
        <v>486</v>
      </c>
      <c r="F85" s="43" t="s">
        <v>433</v>
      </c>
      <c r="G85" s="44">
        <v>316.5</v>
      </c>
      <c r="H85" s="44">
        <v>315.77424</v>
      </c>
      <c r="I85" s="192">
        <f t="shared" si="5"/>
        <v>99.77069194312797</v>
      </c>
    </row>
    <row r="86" spans="1:9" ht="30.75" customHeight="1">
      <c r="A86" s="54"/>
      <c r="B86" s="42" t="s">
        <v>245</v>
      </c>
      <c r="C86" s="43" t="s">
        <v>280</v>
      </c>
      <c r="D86" s="43" t="s">
        <v>246</v>
      </c>
      <c r="E86" s="43"/>
      <c r="F86" s="43"/>
      <c r="G86" s="44">
        <f>G87</f>
        <v>5121.27205</v>
      </c>
      <c r="H86" s="44">
        <f>H87</f>
        <v>4798.62882</v>
      </c>
      <c r="I86" s="192">
        <f t="shared" si="5"/>
        <v>93.69993964683052</v>
      </c>
    </row>
    <row r="87" spans="1:9" ht="33" customHeight="1">
      <c r="A87" s="54"/>
      <c r="B87" s="42" t="s">
        <v>55</v>
      </c>
      <c r="C87" s="43" t="s">
        <v>280</v>
      </c>
      <c r="D87" s="43" t="s">
        <v>246</v>
      </c>
      <c r="E87" s="43" t="s">
        <v>56</v>
      </c>
      <c r="F87" s="43"/>
      <c r="G87" s="44">
        <f>G88+G96</f>
        <v>5121.27205</v>
      </c>
      <c r="H87" s="44">
        <f>H88+H96</f>
        <v>4798.62882</v>
      </c>
      <c r="I87" s="192">
        <f t="shared" si="5"/>
        <v>93.69993964683052</v>
      </c>
    </row>
    <row r="88" spans="1:9" ht="44.25" customHeight="1">
      <c r="A88" s="54"/>
      <c r="B88" s="42" t="s">
        <v>57</v>
      </c>
      <c r="C88" s="43" t="s">
        <v>280</v>
      </c>
      <c r="D88" s="43" t="s">
        <v>246</v>
      </c>
      <c r="E88" s="43" t="s">
        <v>58</v>
      </c>
      <c r="F88" s="43"/>
      <c r="G88" s="44">
        <f>G89+G91+G93</f>
        <v>4749.27205</v>
      </c>
      <c r="H88" s="44">
        <f>H89+H91+H93</f>
        <v>4701.87082</v>
      </c>
      <c r="I88" s="192">
        <f t="shared" si="5"/>
        <v>99.00192641101704</v>
      </c>
    </row>
    <row r="89" spans="1:9" ht="79.5" customHeight="1">
      <c r="A89" s="54"/>
      <c r="B89" s="42" t="s">
        <v>59</v>
      </c>
      <c r="C89" s="43" t="s">
        <v>280</v>
      </c>
      <c r="D89" s="43" t="s">
        <v>246</v>
      </c>
      <c r="E89" s="43" t="s">
        <v>60</v>
      </c>
      <c r="F89" s="43"/>
      <c r="G89" s="44">
        <f>G90</f>
        <v>900</v>
      </c>
      <c r="H89" s="44">
        <f>H90</f>
        <v>900</v>
      </c>
      <c r="I89" s="192">
        <f t="shared" si="5"/>
        <v>100</v>
      </c>
    </row>
    <row r="90" spans="1:9" ht="27" customHeight="1">
      <c r="A90" s="54"/>
      <c r="B90" s="45" t="s">
        <v>431</v>
      </c>
      <c r="C90" s="43" t="s">
        <v>280</v>
      </c>
      <c r="D90" s="43" t="s">
        <v>246</v>
      </c>
      <c r="E90" s="43" t="s">
        <v>60</v>
      </c>
      <c r="F90" s="43" t="s">
        <v>434</v>
      </c>
      <c r="G90" s="44">
        <v>900</v>
      </c>
      <c r="H90" s="44">
        <v>900</v>
      </c>
      <c r="I90" s="192">
        <f t="shared" si="5"/>
        <v>100</v>
      </c>
    </row>
    <row r="91" spans="1:9" ht="29.25" customHeight="1">
      <c r="A91" s="54"/>
      <c r="B91" s="42" t="s">
        <v>61</v>
      </c>
      <c r="C91" s="43" t="s">
        <v>280</v>
      </c>
      <c r="D91" s="43" t="s">
        <v>246</v>
      </c>
      <c r="E91" s="43" t="s">
        <v>62</v>
      </c>
      <c r="F91" s="43"/>
      <c r="G91" s="44">
        <f>G92</f>
        <v>100</v>
      </c>
      <c r="H91" s="44">
        <f>H92</f>
        <v>59.87789</v>
      </c>
      <c r="I91" s="192">
        <f t="shared" si="5"/>
        <v>59.87789</v>
      </c>
    </row>
    <row r="92" spans="1:9" ht="27" customHeight="1">
      <c r="A92" s="54"/>
      <c r="B92" s="45" t="s">
        <v>431</v>
      </c>
      <c r="C92" s="43" t="s">
        <v>280</v>
      </c>
      <c r="D92" s="43" t="s">
        <v>246</v>
      </c>
      <c r="E92" s="43" t="s">
        <v>62</v>
      </c>
      <c r="F92" s="43" t="s">
        <v>434</v>
      </c>
      <c r="G92" s="44">
        <v>100</v>
      </c>
      <c r="H92" s="44">
        <v>59.87789</v>
      </c>
      <c r="I92" s="192">
        <f t="shared" si="5"/>
        <v>59.87789</v>
      </c>
    </row>
    <row r="93" spans="1:9" ht="30" customHeight="1">
      <c r="A93" s="54"/>
      <c r="B93" s="42" t="s">
        <v>63</v>
      </c>
      <c r="C93" s="43" t="s">
        <v>280</v>
      </c>
      <c r="D93" s="43" t="s">
        <v>246</v>
      </c>
      <c r="E93" s="43" t="s">
        <v>64</v>
      </c>
      <c r="F93" s="43"/>
      <c r="G93" s="44">
        <f>G94+G95</f>
        <v>3749.27205</v>
      </c>
      <c r="H93" s="44">
        <f>H94+H95</f>
        <v>3741.9929300000003</v>
      </c>
      <c r="I93" s="192">
        <f t="shared" si="5"/>
        <v>99.80585244541005</v>
      </c>
    </row>
    <row r="94" spans="1:9" ht="55.5" customHeight="1">
      <c r="A94" s="54"/>
      <c r="B94" s="45" t="s">
        <v>430</v>
      </c>
      <c r="C94" s="43" t="s">
        <v>280</v>
      </c>
      <c r="D94" s="43" t="s">
        <v>246</v>
      </c>
      <c r="E94" s="43" t="s">
        <v>64</v>
      </c>
      <c r="F94" s="43" t="s">
        <v>433</v>
      </c>
      <c r="G94" s="44">
        <v>3731.78005</v>
      </c>
      <c r="H94" s="44">
        <v>3729.50093</v>
      </c>
      <c r="I94" s="192">
        <f t="shared" si="5"/>
        <v>99.93892673283358</v>
      </c>
    </row>
    <row r="95" spans="1:9" ht="24.75" customHeight="1">
      <c r="A95" s="54"/>
      <c r="B95" s="45" t="s">
        <v>431</v>
      </c>
      <c r="C95" s="43" t="s">
        <v>280</v>
      </c>
      <c r="D95" s="43" t="s">
        <v>246</v>
      </c>
      <c r="E95" s="43" t="s">
        <v>64</v>
      </c>
      <c r="F95" s="43" t="s">
        <v>434</v>
      </c>
      <c r="G95" s="44">
        <v>17.492</v>
      </c>
      <c r="H95" s="44">
        <v>12.492</v>
      </c>
      <c r="I95" s="192">
        <f t="shared" si="5"/>
        <v>71.41550423050538</v>
      </c>
    </row>
    <row r="96" spans="1:9" ht="20.25" customHeight="1">
      <c r="A96" s="54"/>
      <c r="B96" s="42" t="s">
        <v>65</v>
      </c>
      <c r="C96" s="43" t="s">
        <v>280</v>
      </c>
      <c r="D96" s="43" t="s">
        <v>246</v>
      </c>
      <c r="E96" s="43" t="s">
        <v>66</v>
      </c>
      <c r="F96" s="43"/>
      <c r="G96" s="44">
        <f>G97+G99+G101</f>
        <v>372</v>
      </c>
      <c r="H96" s="44">
        <f>H97+H99+H101</f>
        <v>96.75800000000001</v>
      </c>
      <c r="I96" s="192">
        <f t="shared" si="5"/>
        <v>26.010215053763442</v>
      </c>
    </row>
    <row r="97" spans="1:9" ht="78.75" customHeight="1">
      <c r="A97" s="54"/>
      <c r="B97" s="42" t="s">
        <v>67</v>
      </c>
      <c r="C97" s="43" t="s">
        <v>280</v>
      </c>
      <c r="D97" s="43" t="s">
        <v>246</v>
      </c>
      <c r="E97" s="43" t="s">
        <v>68</v>
      </c>
      <c r="F97" s="43"/>
      <c r="G97" s="44">
        <f>G98</f>
        <v>50</v>
      </c>
      <c r="H97" s="44">
        <f>H98</f>
        <v>49.856</v>
      </c>
      <c r="I97" s="192">
        <f t="shared" si="5"/>
        <v>99.712</v>
      </c>
    </row>
    <row r="98" spans="1:9" ht="27" customHeight="1">
      <c r="A98" s="54"/>
      <c r="B98" s="45" t="s">
        <v>431</v>
      </c>
      <c r="C98" s="43" t="s">
        <v>280</v>
      </c>
      <c r="D98" s="43" t="s">
        <v>246</v>
      </c>
      <c r="E98" s="43" t="s">
        <v>68</v>
      </c>
      <c r="F98" s="43" t="s">
        <v>434</v>
      </c>
      <c r="G98" s="44">
        <v>50</v>
      </c>
      <c r="H98" s="44">
        <v>49.856</v>
      </c>
      <c r="I98" s="192">
        <f t="shared" si="5"/>
        <v>99.712</v>
      </c>
    </row>
    <row r="99" spans="1:9" ht="54" customHeight="1">
      <c r="A99" s="54"/>
      <c r="B99" s="42" t="s">
        <v>69</v>
      </c>
      <c r="C99" s="43" t="s">
        <v>280</v>
      </c>
      <c r="D99" s="43" t="s">
        <v>246</v>
      </c>
      <c r="E99" s="43" t="s">
        <v>70</v>
      </c>
      <c r="F99" s="43"/>
      <c r="G99" s="44">
        <f>G100</f>
        <v>50</v>
      </c>
      <c r="H99" s="44">
        <f>H100</f>
        <v>46.902</v>
      </c>
      <c r="I99" s="192">
        <f t="shared" si="5"/>
        <v>93.804</v>
      </c>
    </row>
    <row r="100" spans="1:9" ht="27" customHeight="1">
      <c r="A100" s="54"/>
      <c r="B100" s="45" t="s">
        <v>431</v>
      </c>
      <c r="C100" s="43" t="s">
        <v>280</v>
      </c>
      <c r="D100" s="43" t="s">
        <v>246</v>
      </c>
      <c r="E100" s="43" t="s">
        <v>70</v>
      </c>
      <c r="F100" s="43" t="s">
        <v>434</v>
      </c>
      <c r="G100" s="44">
        <v>50</v>
      </c>
      <c r="H100" s="44">
        <v>46.902</v>
      </c>
      <c r="I100" s="192">
        <f t="shared" si="5"/>
        <v>93.804</v>
      </c>
    </row>
    <row r="101" spans="1:9" ht="42.75" customHeight="1">
      <c r="A101" s="54"/>
      <c r="B101" s="42" t="s">
        <v>120</v>
      </c>
      <c r="C101" s="43" t="s">
        <v>280</v>
      </c>
      <c r="D101" s="43" t="s">
        <v>246</v>
      </c>
      <c r="E101" s="43" t="s">
        <v>119</v>
      </c>
      <c r="F101" s="43"/>
      <c r="G101" s="44">
        <f>G102</f>
        <v>272</v>
      </c>
      <c r="H101" s="44">
        <f>H102</f>
        <v>0</v>
      </c>
      <c r="I101" s="192">
        <f t="shared" si="5"/>
        <v>0</v>
      </c>
    </row>
    <row r="102" spans="1:9" ht="27" customHeight="1">
      <c r="A102" s="54"/>
      <c r="B102" s="45" t="s">
        <v>431</v>
      </c>
      <c r="C102" s="43" t="s">
        <v>280</v>
      </c>
      <c r="D102" s="43" t="s">
        <v>246</v>
      </c>
      <c r="E102" s="43" t="s">
        <v>119</v>
      </c>
      <c r="F102" s="43" t="s">
        <v>434</v>
      </c>
      <c r="G102" s="44">
        <v>272</v>
      </c>
      <c r="H102" s="44">
        <v>0</v>
      </c>
      <c r="I102" s="192">
        <f t="shared" si="5"/>
        <v>0</v>
      </c>
    </row>
    <row r="103" spans="1:9" ht="28.5" customHeight="1">
      <c r="A103" s="178"/>
      <c r="B103" s="45" t="s">
        <v>409</v>
      </c>
      <c r="C103" s="43" t="s">
        <v>280</v>
      </c>
      <c r="D103" s="43" t="s">
        <v>306</v>
      </c>
      <c r="E103" s="43"/>
      <c r="F103" s="43"/>
      <c r="G103" s="44">
        <f>G104+G108</f>
        <v>200</v>
      </c>
      <c r="H103" s="44">
        <f>H104+H108</f>
        <v>200</v>
      </c>
      <c r="I103" s="192">
        <f t="shared" si="5"/>
        <v>100</v>
      </c>
    </row>
    <row r="104" spans="1:9" ht="42" customHeight="1">
      <c r="A104" s="178"/>
      <c r="B104" s="42" t="s">
        <v>689</v>
      </c>
      <c r="C104" s="43" t="s">
        <v>280</v>
      </c>
      <c r="D104" s="43" t="s">
        <v>306</v>
      </c>
      <c r="E104" s="53" t="s">
        <v>487</v>
      </c>
      <c r="F104" s="43"/>
      <c r="G104" s="44">
        <f>G106</f>
        <v>100</v>
      </c>
      <c r="H104" s="44">
        <f>H106</f>
        <v>100</v>
      </c>
      <c r="I104" s="192">
        <f t="shared" si="5"/>
        <v>100</v>
      </c>
    </row>
    <row r="105" spans="1:9" ht="32.25" customHeight="1">
      <c r="A105" s="178"/>
      <c r="B105" s="42" t="s">
        <v>554</v>
      </c>
      <c r="C105" s="43" t="s">
        <v>280</v>
      </c>
      <c r="D105" s="43" t="s">
        <v>306</v>
      </c>
      <c r="E105" s="53" t="s">
        <v>598</v>
      </c>
      <c r="F105" s="43"/>
      <c r="G105" s="44">
        <f>G106</f>
        <v>100</v>
      </c>
      <c r="H105" s="44">
        <f>H106</f>
        <v>100</v>
      </c>
      <c r="I105" s="192">
        <f t="shared" si="5"/>
        <v>100</v>
      </c>
    </row>
    <row r="106" spans="1:9" ht="44.25" customHeight="1">
      <c r="A106" s="178"/>
      <c r="B106" s="42" t="s">
        <v>531</v>
      </c>
      <c r="C106" s="43" t="s">
        <v>280</v>
      </c>
      <c r="D106" s="43" t="s">
        <v>306</v>
      </c>
      <c r="E106" s="53" t="s">
        <v>488</v>
      </c>
      <c r="F106" s="43"/>
      <c r="G106" s="44">
        <f>G107</f>
        <v>100</v>
      </c>
      <c r="H106" s="44">
        <f>H107</f>
        <v>100</v>
      </c>
      <c r="I106" s="192">
        <f t="shared" si="5"/>
        <v>100</v>
      </c>
    </row>
    <row r="107" spans="1:9" ht="25.5" customHeight="1">
      <c r="A107" s="178"/>
      <c r="B107" s="45" t="s">
        <v>431</v>
      </c>
      <c r="C107" s="43" t="s">
        <v>280</v>
      </c>
      <c r="D107" s="43" t="s">
        <v>306</v>
      </c>
      <c r="E107" s="53" t="s">
        <v>488</v>
      </c>
      <c r="F107" s="43" t="s">
        <v>434</v>
      </c>
      <c r="G107" s="44">
        <v>100</v>
      </c>
      <c r="H107" s="44">
        <v>100</v>
      </c>
      <c r="I107" s="192">
        <f t="shared" si="5"/>
        <v>100</v>
      </c>
    </row>
    <row r="108" spans="1:9" ht="42.75" customHeight="1">
      <c r="A108" s="178"/>
      <c r="B108" s="42" t="s">
        <v>690</v>
      </c>
      <c r="C108" s="43" t="s">
        <v>280</v>
      </c>
      <c r="D108" s="43" t="s">
        <v>306</v>
      </c>
      <c r="E108" s="53" t="s">
        <v>489</v>
      </c>
      <c r="F108" s="43"/>
      <c r="G108" s="44">
        <f>G110</f>
        <v>100</v>
      </c>
      <c r="H108" s="44">
        <f>H110</f>
        <v>100</v>
      </c>
      <c r="I108" s="192">
        <f t="shared" si="5"/>
        <v>100</v>
      </c>
    </row>
    <row r="109" spans="1:9" ht="30" customHeight="1">
      <c r="A109" s="178"/>
      <c r="B109" s="42" t="s">
        <v>555</v>
      </c>
      <c r="C109" s="43" t="s">
        <v>280</v>
      </c>
      <c r="D109" s="43" t="s">
        <v>306</v>
      </c>
      <c r="E109" s="53" t="s">
        <v>599</v>
      </c>
      <c r="F109" s="43"/>
      <c r="G109" s="44">
        <f>G110</f>
        <v>100</v>
      </c>
      <c r="H109" s="44">
        <f>H110</f>
        <v>100</v>
      </c>
      <c r="I109" s="192">
        <f t="shared" si="5"/>
        <v>100</v>
      </c>
    </row>
    <row r="110" spans="1:9" ht="41.25" customHeight="1">
      <c r="A110" s="178"/>
      <c r="B110" s="42" t="s">
        <v>531</v>
      </c>
      <c r="C110" s="43" t="s">
        <v>280</v>
      </c>
      <c r="D110" s="43" t="s">
        <v>306</v>
      </c>
      <c r="E110" s="53" t="s">
        <v>490</v>
      </c>
      <c r="F110" s="43"/>
      <c r="G110" s="44">
        <f>G111</f>
        <v>100</v>
      </c>
      <c r="H110" s="44">
        <f>H111</f>
        <v>100</v>
      </c>
      <c r="I110" s="192">
        <f t="shared" si="5"/>
        <v>100</v>
      </c>
    </row>
    <row r="111" spans="1:9" ht="27" customHeight="1">
      <c r="A111" s="178"/>
      <c r="B111" s="45" t="s">
        <v>431</v>
      </c>
      <c r="C111" s="43" t="s">
        <v>280</v>
      </c>
      <c r="D111" s="43" t="s">
        <v>306</v>
      </c>
      <c r="E111" s="53" t="s">
        <v>491</v>
      </c>
      <c r="F111" s="43" t="s">
        <v>434</v>
      </c>
      <c r="G111" s="44">
        <v>100</v>
      </c>
      <c r="H111" s="44">
        <v>100</v>
      </c>
      <c r="I111" s="192">
        <f t="shared" si="5"/>
        <v>100</v>
      </c>
    </row>
    <row r="112" spans="1:9" ht="17.25" customHeight="1">
      <c r="A112" s="54"/>
      <c r="B112" s="42" t="s">
        <v>325</v>
      </c>
      <c r="C112" s="43" t="s">
        <v>280</v>
      </c>
      <c r="D112" s="43" t="s">
        <v>427</v>
      </c>
      <c r="E112" s="43"/>
      <c r="F112" s="43"/>
      <c r="G112" s="44">
        <f aca="true" t="shared" si="6" ref="G112:H115">G113</f>
        <v>4000</v>
      </c>
      <c r="H112" s="44">
        <f t="shared" si="6"/>
        <v>3999.35215</v>
      </c>
      <c r="I112" s="192">
        <f t="shared" si="5"/>
        <v>99.98380374999999</v>
      </c>
    </row>
    <row r="113" spans="1:9" ht="53.25" customHeight="1">
      <c r="A113" s="54"/>
      <c r="B113" s="50" t="s">
        <v>691</v>
      </c>
      <c r="C113" s="43" t="s">
        <v>280</v>
      </c>
      <c r="D113" s="43" t="s">
        <v>427</v>
      </c>
      <c r="E113" s="43" t="s">
        <v>492</v>
      </c>
      <c r="F113" s="43"/>
      <c r="G113" s="44">
        <f t="shared" si="6"/>
        <v>4000</v>
      </c>
      <c r="H113" s="44">
        <f t="shared" si="6"/>
        <v>3999.35215</v>
      </c>
      <c r="I113" s="192">
        <f t="shared" si="5"/>
        <v>99.98380374999999</v>
      </c>
    </row>
    <row r="114" spans="1:9" ht="30" customHeight="1">
      <c r="A114" s="54"/>
      <c r="B114" s="50" t="s">
        <v>4</v>
      </c>
      <c r="C114" s="43" t="s">
        <v>280</v>
      </c>
      <c r="D114" s="43" t="s">
        <v>427</v>
      </c>
      <c r="E114" s="43" t="s">
        <v>5</v>
      </c>
      <c r="F114" s="43"/>
      <c r="G114" s="44">
        <f t="shared" si="6"/>
        <v>4000</v>
      </c>
      <c r="H114" s="44">
        <f t="shared" si="6"/>
        <v>3999.35215</v>
      </c>
      <c r="I114" s="192">
        <f t="shared" si="5"/>
        <v>99.98380374999999</v>
      </c>
    </row>
    <row r="115" spans="1:9" ht="27" customHeight="1">
      <c r="A115" s="54"/>
      <c r="B115" s="42" t="s">
        <v>6</v>
      </c>
      <c r="C115" s="43" t="s">
        <v>280</v>
      </c>
      <c r="D115" s="43" t="s">
        <v>427</v>
      </c>
      <c r="E115" s="43" t="s">
        <v>7</v>
      </c>
      <c r="F115" s="43"/>
      <c r="G115" s="44">
        <f t="shared" si="6"/>
        <v>4000</v>
      </c>
      <c r="H115" s="44">
        <f t="shared" si="6"/>
        <v>3999.35215</v>
      </c>
      <c r="I115" s="192">
        <f t="shared" si="5"/>
        <v>99.98380374999999</v>
      </c>
    </row>
    <row r="116" spans="1:9" ht="30.75" customHeight="1">
      <c r="A116" s="54"/>
      <c r="B116" s="50" t="s">
        <v>431</v>
      </c>
      <c r="C116" s="43" t="s">
        <v>280</v>
      </c>
      <c r="D116" s="43" t="s">
        <v>427</v>
      </c>
      <c r="E116" s="43" t="s">
        <v>7</v>
      </c>
      <c r="F116" s="43" t="s">
        <v>434</v>
      </c>
      <c r="G116" s="44">
        <v>4000</v>
      </c>
      <c r="H116" s="44">
        <v>3999.35215</v>
      </c>
      <c r="I116" s="192">
        <f t="shared" si="5"/>
        <v>99.98380374999999</v>
      </c>
    </row>
    <row r="117" spans="1:9" ht="16.5" customHeight="1">
      <c r="A117" s="54"/>
      <c r="B117" s="46" t="s">
        <v>664</v>
      </c>
      <c r="C117" s="43" t="s">
        <v>280</v>
      </c>
      <c r="D117" s="43" t="s">
        <v>665</v>
      </c>
      <c r="E117" s="43"/>
      <c r="F117" s="43"/>
      <c r="G117" s="44">
        <f>G118</f>
        <v>387.8</v>
      </c>
      <c r="H117" s="44">
        <f>H118</f>
        <v>387.8</v>
      </c>
      <c r="I117" s="192">
        <f t="shared" si="5"/>
        <v>100</v>
      </c>
    </row>
    <row r="118" spans="1:9" ht="38.25">
      <c r="A118" s="54"/>
      <c r="B118" s="42" t="s">
        <v>685</v>
      </c>
      <c r="C118" s="43" t="s">
        <v>280</v>
      </c>
      <c r="D118" s="43" t="s">
        <v>665</v>
      </c>
      <c r="E118" s="43" t="s">
        <v>545</v>
      </c>
      <c r="F118" s="43"/>
      <c r="G118" s="44">
        <f>G119+G121+G123+G125</f>
        <v>387.8</v>
      </c>
      <c r="H118" s="44">
        <f>H119+H121+H123+H125</f>
        <v>387.8</v>
      </c>
      <c r="I118" s="192">
        <f t="shared" si="5"/>
        <v>100</v>
      </c>
    </row>
    <row r="119" spans="1:9" ht="51.75" customHeight="1">
      <c r="A119" s="54"/>
      <c r="B119" s="42" t="s">
        <v>679</v>
      </c>
      <c r="C119" s="43" t="s">
        <v>280</v>
      </c>
      <c r="D119" s="43" t="s">
        <v>665</v>
      </c>
      <c r="E119" s="43" t="s">
        <v>667</v>
      </c>
      <c r="F119" s="43"/>
      <c r="G119" s="44">
        <f>G120</f>
        <v>29</v>
      </c>
      <c r="H119" s="44">
        <f>H120</f>
        <v>29</v>
      </c>
      <c r="I119" s="192">
        <f t="shared" si="5"/>
        <v>100</v>
      </c>
    </row>
    <row r="120" spans="1:9" ht="30.75" customHeight="1">
      <c r="A120" s="54"/>
      <c r="B120" s="42" t="s">
        <v>666</v>
      </c>
      <c r="C120" s="43" t="s">
        <v>280</v>
      </c>
      <c r="D120" s="43" t="s">
        <v>665</v>
      </c>
      <c r="E120" s="43" t="s">
        <v>667</v>
      </c>
      <c r="F120" s="43" t="s">
        <v>247</v>
      </c>
      <c r="G120" s="44">
        <v>29</v>
      </c>
      <c r="H120" s="44">
        <v>29</v>
      </c>
      <c r="I120" s="192">
        <f t="shared" si="5"/>
        <v>100</v>
      </c>
    </row>
    <row r="121" spans="1:9" ht="51.75" customHeight="1">
      <c r="A121" s="54"/>
      <c r="B121" s="42" t="s">
        <v>71</v>
      </c>
      <c r="C121" s="43" t="s">
        <v>280</v>
      </c>
      <c r="D121" s="43" t="s">
        <v>665</v>
      </c>
      <c r="E121" s="43" t="s">
        <v>72</v>
      </c>
      <c r="F121" s="43"/>
      <c r="G121" s="44">
        <f>G122</f>
        <v>81</v>
      </c>
      <c r="H121" s="44">
        <f>H122</f>
        <v>81</v>
      </c>
      <c r="I121" s="192">
        <f t="shared" si="5"/>
        <v>100</v>
      </c>
    </row>
    <row r="122" spans="1:9" ht="30.75" customHeight="1">
      <c r="A122" s="54"/>
      <c r="B122" s="42" t="s">
        <v>666</v>
      </c>
      <c r="C122" s="43" t="s">
        <v>280</v>
      </c>
      <c r="D122" s="43" t="s">
        <v>665</v>
      </c>
      <c r="E122" s="43" t="s">
        <v>72</v>
      </c>
      <c r="F122" s="43" t="s">
        <v>247</v>
      </c>
      <c r="G122" s="44">
        <v>81</v>
      </c>
      <c r="H122" s="44">
        <v>81</v>
      </c>
      <c r="I122" s="192">
        <f t="shared" si="5"/>
        <v>100</v>
      </c>
    </row>
    <row r="123" spans="1:9" ht="51" customHeight="1">
      <c r="A123" s="54"/>
      <c r="B123" s="42" t="s">
        <v>680</v>
      </c>
      <c r="C123" s="43" t="s">
        <v>280</v>
      </c>
      <c r="D123" s="43" t="s">
        <v>665</v>
      </c>
      <c r="E123" s="43" t="s">
        <v>668</v>
      </c>
      <c r="F123" s="43"/>
      <c r="G123" s="44">
        <f>G124</f>
        <v>27.8</v>
      </c>
      <c r="H123" s="44">
        <f>H124</f>
        <v>27.8</v>
      </c>
      <c r="I123" s="192">
        <f t="shared" si="5"/>
        <v>100</v>
      </c>
    </row>
    <row r="124" spans="1:9" ht="21" customHeight="1">
      <c r="A124" s="54"/>
      <c r="B124" s="42" t="s">
        <v>432</v>
      </c>
      <c r="C124" s="43" t="s">
        <v>280</v>
      </c>
      <c r="D124" s="43" t="s">
        <v>665</v>
      </c>
      <c r="E124" s="43" t="s">
        <v>668</v>
      </c>
      <c r="F124" s="43" t="s">
        <v>435</v>
      </c>
      <c r="G124" s="44">
        <v>27.8</v>
      </c>
      <c r="H124" s="44">
        <v>27.8</v>
      </c>
      <c r="I124" s="192">
        <f t="shared" si="5"/>
        <v>100</v>
      </c>
    </row>
    <row r="125" spans="1:9" ht="45.75" customHeight="1">
      <c r="A125" s="54"/>
      <c r="B125" s="42" t="s">
        <v>73</v>
      </c>
      <c r="C125" s="43" t="s">
        <v>280</v>
      </c>
      <c r="D125" s="43" t="s">
        <v>665</v>
      </c>
      <c r="E125" s="43" t="s">
        <v>74</v>
      </c>
      <c r="F125" s="43"/>
      <c r="G125" s="44">
        <f>G126</f>
        <v>250</v>
      </c>
      <c r="H125" s="44">
        <f>H126</f>
        <v>250</v>
      </c>
      <c r="I125" s="192">
        <f t="shared" si="5"/>
        <v>100</v>
      </c>
    </row>
    <row r="126" spans="1:9" ht="18.75" customHeight="1">
      <c r="A126" s="54"/>
      <c r="B126" s="42" t="s">
        <v>432</v>
      </c>
      <c r="C126" s="43" t="s">
        <v>280</v>
      </c>
      <c r="D126" s="43" t="s">
        <v>665</v>
      </c>
      <c r="E126" s="43" t="s">
        <v>74</v>
      </c>
      <c r="F126" s="43" t="s">
        <v>435</v>
      </c>
      <c r="G126" s="44">
        <v>250</v>
      </c>
      <c r="H126" s="44">
        <v>250</v>
      </c>
      <c r="I126" s="192">
        <f t="shared" si="5"/>
        <v>100</v>
      </c>
    </row>
    <row r="127" spans="1:9" ht="16.5" customHeight="1">
      <c r="A127" s="54"/>
      <c r="B127" s="46" t="s">
        <v>387</v>
      </c>
      <c r="C127" s="43" t="s">
        <v>280</v>
      </c>
      <c r="D127" s="43" t="s">
        <v>388</v>
      </c>
      <c r="E127" s="43"/>
      <c r="F127" s="43"/>
      <c r="G127" s="44">
        <f aca="true" t="shared" si="7" ref="G127:H130">G128</f>
        <v>306.891</v>
      </c>
      <c r="H127" s="44">
        <f t="shared" si="7"/>
        <v>306.891</v>
      </c>
      <c r="I127" s="192">
        <f t="shared" si="5"/>
        <v>100</v>
      </c>
    </row>
    <row r="128" spans="1:9" ht="53.25" customHeight="1">
      <c r="A128" s="54"/>
      <c r="B128" s="50" t="s">
        <v>691</v>
      </c>
      <c r="C128" s="43" t="s">
        <v>280</v>
      </c>
      <c r="D128" s="43" t="s">
        <v>388</v>
      </c>
      <c r="E128" s="43" t="s">
        <v>492</v>
      </c>
      <c r="F128" s="43"/>
      <c r="G128" s="44">
        <f t="shared" si="7"/>
        <v>306.891</v>
      </c>
      <c r="H128" s="44">
        <f t="shared" si="7"/>
        <v>306.891</v>
      </c>
      <c r="I128" s="192">
        <f t="shared" si="5"/>
        <v>100</v>
      </c>
    </row>
    <row r="129" spans="1:9" ht="30" customHeight="1">
      <c r="A129" s="54"/>
      <c r="B129" s="50" t="s">
        <v>8</v>
      </c>
      <c r="C129" s="43" t="s">
        <v>280</v>
      </c>
      <c r="D129" s="43" t="s">
        <v>388</v>
      </c>
      <c r="E129" s="43" t="s">
        <v>9</v>
      </c>
      <c r="F129" s="43"/>
      <c r="G129" s="44">
        <f t="shared" si="7"/>
        <v>306.891</v>
      </c>
      <c r="H129" s="44">
        <f t="shared" si="7"/>
        <v>306.891</v>
      </c>
      <c r="I129" s="192">
        <f t="shared" si="5"/>
        <v>100</v>
      </c>
    </row>
    <row r="130" spans="1:9" ht="27" customHeight="1">
      <c r="A130" s="54"/>
      <c r="B130" s="42" t="s">
        <v>10</v>
      </c>
      <c r="C130" s="43" t="s">
        <v>280</v>
      </c>
      <c r="D130" s="43" t="s">
        <v>388</v>
      </c>
      <c r="E130" s="43" t="s">
        <v>11</v>
      </c>
      <c r="F130" s="43"/>
      <c r="G130" s="44">
        <f t="shared" si="7"/>
        <v>306.891</v>
      </c>
      <c r="H130" s="44">
        <f t="shared" si="7"/>
        <v>306.891</v>
      </c>
      <c r="I130" s="192">
        <f t="shared" si="5"/>
        <v>100</v>
      </c>
    </row>
    <row r="131" spans="1:9" ht="30.75" customHeight="1">
      <c r="A131" s="54"/>
      <c r="B131" s="50" t="s">
        <v>431</v>
      </c>
      <c r="C131" s="43" t="s">
        <v>280</v>
      </c>
      <c r="D131" s="43" t="s">
        <v>388</v>
      </c>
      <c r="E131" s="43" t="s">
        <v>11</v>
      </c>
      <c r="F131" s="43" t="s">
        <v>434</v>
      </c>
      <c r="G131" s="44">
        <v>306.891</v>
      </c>
      <c r="H131" s="44">
        <v>306.891</v>
      </c>
      <c r="I131" s="192">
        <f t="shared" si="5"/>
        <v>100</v>
      </c>
    </row>
    <row r="132" spans="1:9" ht="16.5" customHeight="1">
      <c r="A132" s="54"/>
      <c r="B132" s="46" t="s">
        <v>192</v>
      </c>
      <c r="C132" s="43" t="s">
        <v>280</v>
      </c>
      <c r="D132" s="43" t="s">
        <v>193</v>
      </c>
      <c r="E132" s="43"/>
      <c r="F132" s="43"/>
      <c r="G132" s="44">
        <f>G133</f>
        <v>20065.96268</v>
      </c>
      <c r="H132" s="44">
        <f>H133</f>
        <v>20065.962480000002</v>
      </c>
      <c r="I132" s="192">
        <f t="shared" si="5"/>
        <v>99.9999990032873</v>
      </c>
    </row>
    <row r="133" spans="1:9" ht="53.25" customHeight="1">
      <c r="A133" s="54"/>
      <c r="B133" s="50" t="s">
        <v>691</v>
      </c>
      <c r="C133" s="43" t="s">
        <v>280</v>
      </c>
      <c r="D133" s="43" t="s">
        <v>193</v>
      </c>
      <c r="E133" s="43" t="s">
        <v>492</v>
      </c>
      <c r="F133" s="43"/>
      <c r="G133" s="44">
        <f>G134+G147</f>
        <v>20065.96268</v>
      </c>
      <c r="H133" s="44">
        <f>H134+H147</f>
        <v>20065.962480000002</v>
      </c>
      <c r="I133" s="192">
        <f t="shared" si="5"/>
        <v>99.9999990032873</v>
      </c>
    </row>
    <row r="134" spans="1:9" ht="28.5" customHeight="1">
      <c r="A134" s="54"/>
      <c r="B134" s="50" t="s">
        <v>556</v>
      </c>
      <c r="C134" s="43" t="s">
        <v>280</v>
      </c>
      <c r="D134" s="43" t="s">
        <v>193</v>
      </c>
      <c r="E134" s="43" t="s">
        <v>557</v>
      </c>
      <c r="F134" s="43"/>
      <c r="G134" s="44">
        <f>G135+G137+G139+G141+G143+G145</f>
        <v>9199.635680000001</v>
      </c>
      <c r="H134" s="44">
        <f>H135+H137+H139+H141+H143+H145</f>
        <v>9199.635680000001</v>
      </c>
      <c r="I134" s="192">
        <f t="shared" si="5"/>
        <v>100</v>
      </c>
    </row>
    <row r="135" spans="1:9" ht="39.75" customHeight="1">
      <c r="A135" s="54"/>
      <c r="B135" s="42" t="s">
        <v>75</v>
      </c>
      <c r="C135" s="43" t="s">
        <v>280</v>
      </c>
      <c r="D135" s="43" t="s">
        <v>193</v>
      </c>
      <c r="E135" s="43" t="s">
        <v>76</v>
      </c>
      <c r="F135" s="43"/>
      <c r="G135" s="44">
        <f>G136</f>
        <v>94.39</v>
      </c>
      <c r="H135" s="44">
        <f>H136</f>
        <v>94.39</v>
      </c>
      <c r="I135" s="192">
        <f t="shared" si="5"/>
        <v>100</v>
      </c>
    </row>
    <row r="136" spans="1:9" ht="16.5" customHeight="1">
      <c r="A136" s="54"/>
      <c r="B136" s="50" t="s">
        <v>432</v>
      </c>
      <c r="C136" s="43" t="s">
        <v>280</v>
      </c>
      <c r="D136" s="43" t="s">
        <v>193</v>
      </c>
      <c r="E136" s="43" t="s">
        <v>76</v>
      </c>
      <c r="F136" s="43" t="s">
        <v>435</v>
      </c>
      <c r="G136" s="44">
        <v>94.39</v>
      </c>
      <c r="H136" s="44">
        <v>94.39</v>
      </c>
      <c r="I136" s="192">
        <f t="shared" si="5"/>
        <v>100</v>
      </c>
    </row>
    <row r="137" spans="1:9" ht="30.75" customHeight="1">
      <c r="A137" s="54"/>
      <c r="B137" s="42" t="s">
        <v>77</v>
      </c>
      <c r="C137" s="43" t="s">
        <v>280</v>
      </c>
      <c r="D137" s="43" t="s">
        <v>193</v>
      </c>
      <c r="E137" s="43" t="s">
        <v>78</v>
      </c>
      <c r="F137" s="43"/>
      <c r="G137" s="44">
        <f>G138</f>
        <v>4624.85</v>
      </c>
      <c r="H137" s="44">
        <f>H138</f>
        <v>4624.85</v>
      </c>
      <c r="I137" s="192">
        <f t="shared" si="5"/>
        <v>100</v>
      </c>
    </row>
    <row r="138" spans="1:9" ht="18" customHeight="1">
      <c r="A138" s="54"/>
      <c r="B138" s="50" t="s">
        <v>432</v>
      </c>
      <c r="C138" s="43" t="s">
        <v>280</v>
      </c>
      <c r="D138" s="43" t="s">
        <v>193</v>
      </c>
      <c r="E138" s="43" t="s">
        <v>78</v>
      </c>
      <c r="F138" s="43" t="s">
        <v>435</v>
      </c>
      <c r="G138" s="44">
        <v>4624.85</v>
      </c>
      <c r="H138" s="44">
        <v>4624.85</v>
      </c>
      <c r="I138" s="192">
        <f t="shared" si="5"/>
        <v>100</v>
      </c>
    </row>
    <row r="139" spans="1:9" ht="78" customHeight="1">
      <c r="A139" s="54"/>
      <c r="B139" s="42" t="s">
        <v>165</v>
      </c>
      <c r="C139" s="43" t="s">
        <v>280</v>
      </c>
      <c r="D139" s="43" t="s">
        <v>193</v>
      </c>
      <c r="E139" s="43" t="s">
        <v>123</v>
      </c>
      <c r="F139" s="43"/>
      <c r="G139" s="44">
        <f>G140</f>
        <v>19.608</v>
      </c>
      <c r="H139" s="44">
        <f>H140</f>
        <v>19.608</v>
      </c>
      <c r="I139" s="192">
        <f t="shared" si="5"/>
        <v>100</v>
      </c>
    </row>
    <row r="140" spans="1:9" ht="54.75" customHeight="1">
      <c r="A140" s="54"/>
      <c r="B140" s="50" t="s">
        <v>122</v>
      </c>
      <c r="C140" s="43" t="s">
        <v>280</v>
      </c>
      <c r="D140" s="43" t="s">
        <v>193</v>
      </c>
      <c r="E140" s="43" t="s">
        <v>123</v>
      </c>
      <c r="F140" s="43" t="s">
        <v>304</v>
      </c>
      <c r="G140" s="44">
        <v>19.608</v>
      </c>
      <c r="H140" s="44">
        <v>19.608</v>
      </c>
      <c r="I140" s="192">
        <f t="shared" si="5"/>
        <v>100</v>
      </c>
    </row>
    <row r="141" spans="1:9" ht="95.25" customHeight="1">
      <c r="A141" s="54"/>
      <c r="B141" s="42" t="s">
        <v>166</v>
      </c>
      <c r="C141" s="43" t="s">
        <v>280</v>
      </c>
      <c r="D141" s="43" t="s">
        <v>193</v>
      </c>
      <c r="E141" s="43" t="s">
        <v>121</v>
      </c>
      <c r="F141" s="43"/>
      <c r="G141" s="44">
        <f>G142</f>
        <v>960.78768</v>
      </c>
      <c r="H141" s="44">
        <f>H142</f>
        <v>960.78768</v>
      </c>
      <c r="I141" s="192">
        <f t="shared" si="5"/>
        <v>100</v>
      </c>
    </row>
    <row r="142" spans="1:9" ht="53.25" customHeight="1">
      <c r="A142" s="54"/>
      <c r="B142" s="50" t="s">
        <v>122</v>
      </c>
      <c r="C142" s="43" t="s">
        <v>280</v>
      </c>
      <c r="D142" s="43" t="s">
        <v>193</v>
      </c>
      <c r="E142" s="43" t="s">
        <v>121</v>
      </c>
      <c r="F142" s="43" t="s">
        <v>304</v>
      </c>
      <c r="G142" s="44">
        <v>960.78768</v>
      </c>
      <c r="H142" s="44">
        <v>960.78768</v>
      </c>
      <c r="I142" s="192">
        <f t="shared" si="5"/>
        <v>100</v>
      </c>
    </row>
    <row r="143" spans="1:9" ht="53.25" customHeight="1">
      <c r="A143" s="54"/>
      <c r="B143" s="42" t="s">
        <v>12</v>
      </c>
      <c r="C143" s="43" t="s">
        <v>280</v>
      </c>
      <c r="D143" s="43" t="s">
        <v>193</v>
      </c>
      <c r="E143" s="43" t="s">
        <v>13</v>
      </c>
      <c r="F143" s="43"/>
      <c r="G143" s="44">
        <f>G144</f>
        <v>1500</v>
      </c>
      <c r="H143" s="44">
        <f>H144</f>
        <v>1500</v>
      </c>
      <c r="I143" s="192">
        <f aca="true" t="shared" si="8" ref="I143:I205">H143/G143*100</f>
        <v>100</v>
      </c>
    </row>
    <row r="144" spans="1:9" ht="18" customHeight="1">
      <c r="A144" s="54"/>
      <c r="B144" s="50" t="s">
        <v>432</v>
      </c>
      <c r="C144" s="43" t="s">
        <v>280</v>
      </c>
      <c r="D144" s="43" t="s">
        <v>193</v>
      </c>
      <c r="E144" s="43" t="s">
        <v>13</v>
      </c>
      <c r="F144" s="43" t="s">
        <v>435</v>
      </c>
      <c r="G144" s="44">
        <v>1500</v>
      </c>
      <c r="H144" s="44">
        <v>1500</v>
      </c>
      <c r="I144" s="192">
        <f t="shared" si="8"/>
        <v>100</v>
      </c>
    </row>
    <row r="145" spans="1:9" ht="56.25" customHeight="1">
      <c r="A145" s="54"/>
      <c r="B145" s="42" t="s">
        <v>125</v>
      </c>
      <c r="C145" s="43" t="s">
        <v>280</v>
      </c>
      <c r="D145" s="43" t="s">
        <v>193</v>
      </c>
      <c r="E145" s="43" t="s">
        <v>124</v>
      </c>
      <c r="F145" s="43"/>
      <c r="G145" s="44">
        <f>G146</f>
        <v>2000</v>
      </c>
      <c r="H145" s="44">
        <f>H146</f>
        <v>2000</v>
      </c>
      <c r="I145" s="192">
        <f t="shared" si="8"/>
        <v>100</v>
      </c>
    </row>
    <row r="146" spans="1:9" ht="18" customHeight="1">
      <c r="A146" s="54"/>
      <c r="B146" s="50" t="s">
        <v>432</v>
      </c>
      <c r="C146" s="43" t="s">
        <v>280</v>
      </c>
      <c r="D146" s="43" t="s">
        <v>193</v>
      </c>
      <c r="E146" s="43" t="s">
        <v>124</v>
      </c>
      <c r="F146" s="43" t="s">
        <v>435</v>
      </c>
      <c r="G146" s="44">
        <v>2000</v>
      </c>
      <c r="H146" s="44">
        <v>2000</v>
      </c>
      <c r="I146" s="192">
        <f t="shared" si="8"/>
        <v>100</v>
      </c>
    </row>
    <row r="147" spans="1:9" ht="28.5" customHeight="1">
      <c r="A147" s="54"/>
      <c r="B147" s="50" t="s">
        <v>79</v>
      </c>
      <c r="C147" s="43" t="s">
        <v>280</v>
      </c>
      <c r="D147" s="43" t="s">
        <v>193</v>
      </c>
      <c r="E147" s="43" t="s">
        <v>80</v>
      </c>
      <c r="F147" s="43"/>
      <c r="G147" s="44">
        <f>G148+G150+G152+G154</f>
        <v>10866.327</v>
      </c>
      <c r="H147" s="44">
        <f>H148+H150+H152+H154</f>
        <v>10866.3268</v>
      </c>
      <c r="I147" s="192">
        <f t="shared" si="8"/>
        <v>99.99999815945169</v>
      </c>
    </row>
    <row r="148" spans="1:9" ht="40.5" customHeight="1">
      <c r="A148" s="54"/>
      <c r="B148" s="42" t="s">
        <v>134</v>
      </c>
      <c r="C148" s="43" t="s">
        <v>280</v>
      </c>
      <c r="D148" s="43" t="s">
        <v>193</v>
      </c>
      <c r="E148" s="43" t="s">
        <v>126</v>
      </c>
      <c r="F148" s="43"/>
      <c r="G148" s="44">
        <f>G149</f>
        <v>244.898</v>
      </c>
      <c r="H148" s="44">
        <f>H149</f>
        <v>244.8978</v>
      </c>
      <c r="I148" s="192">
        <f t="shared" si="8"/>
        <v>99.99991833334694</v>
      </c>
    </row>
    <row r="149" spans="1:9" ht="53.25" customHeight="1">
      <c r="A149" s="54"/>
      <c r="B149" s="50" t="s">
        <v>122</v>
      </c>
      <c r="C149" s="43" t="s">
        <v>280</v>
      </c>
      <c r="D149" s="43" t="s">
        <v>193</v>
      </c>
      <c r="E149" s="43" t="s">
        <v>126</v>
      </c>
      <c r="F149" s="43" t="s">
        <v>304</v>
      </c>
      <c r="G149" s="44">
        <v>244.898</v>
      </c>
      <c r="H149" s="44">
        <v>244.8978</v>
      </c>
      <c r="I149" s="192">
        <f t="shared" si="8"/>
        <v>99.99991833334694</v>
      </c>
    </row>
    <row r="150" spans="1:9" ht="53.25" customHeight="1">
      <c r="A150" s="54"/>
      <c r="B150" s="42" t="s">
        <v>133</v>
      </c>
      <c r="C150" s="43" t="s">
        <v>280</v>
      </c>
      <c r="D150" s="43" t="s">
        <v>193</v>
      </c>
      <c r="E150" s="43" t="s">
        <v>127</v>
      </c>
      <c r="F150" s="43"/>
      <c r="G150" s="44">
        <f>G151</f>
        <v>10000</v>
      </c>
      <c r="H150" s="44">
        <f>H151</f>
        <v>10000</v>
      </c>
      <c r="I150" s="192">
        <f t="shared" si="8"/>
        <v>100</v>
      </c>
    </row>
    <row r="151" spans="1:9" ht="52.5" customHeight="1">
      <c r="A151" s="54"/>
      <c r="B151" s="50" t="s">
        <v>122</v>
      </c>
      <c r="C151" s="43" t="s">
        <v>280</v>
      </c>
      <c r="D151" s="43" t="s">
        <v>193</v>
      </c>
      <c r="E151" s="43" t="s">
        <v>127</v>
      </c>
      <c r="F151" s="43" t="s">
        <v>304</v>
      </c>
      <c r="G151" s="44">
        <v>10000</v>
      </c>
      <c r="H151" s="44">
        <v>10000</v>
      </c>
      <c r="I151" s="192">
        <f t="shared" si="8"/>
        <v>100</v>
      </c>
    </row>
    <row r="152" spans="1:9" ht="50.25" customHeight="1">
      <c r="A152" s="54"/>
      <c r="B152" s="42" t="s">
        <v>81</v>
      </c>
      <c r="C152" s="43" t="s">
        <v>280</v>
      </c>
      <c r="D152" s="43" t="s">
        <v>193</v>
      </c>
      <c r="E152" s="43" t="s">
        <v>82</v>
      </c>
      <c r="F152" s="43"/>
      <c r="G152" s="44">
        <f>G153</f>
        <v>12.429</v>
      </c>
      <c r="H152" s="44">
        <f>H153</f>
        <v>12.429</v>
      </c>
      <c r="I152" s="192">
        <f t="shared" si="8"/>
        <v>100</v>
      </c>
    </row>
    <row r="153" spans="1:9" ht="28.5" customHeight="1">
      <c r="A153" s="54"/>
      <c r="B153" s="50" t="s">
        <v>431</v>
      </c>
      <c r="C153" s="43" t="s">
        <v>280</v>
      </c>
      <c r="D153" s="43" t="s">
        <v>193</v>
      </c>
      <c r="E153" s="43" t="s">
        <v>82</v>
      </c>
      <c r="F153" s="43" t="s">
        <v>434</v>
      </c>
      <c r="G153" s="44">
        <v>12.429</v>
      </c>
      <c r="H153" s="44">
        <v>12.429</v>
      </c>
      <c r="I153" s="192">
        <f t="shared" si="8"/>
        <v>100</v>
      </c>
    </row>
    <row r="154" spans="1:9" ht="43.5" customHeight="1">
      <c r="A154" s="54"/>
      <c r="B154" s="42" t="s">
        <v>83</v>
      </c>
      <c r="C154" s="43" t="s">
        <v>280</v>
      </c>
      <c r="D154" s="43" t="s">
        <v>193</v>
      </c>
      <c r="E154" s="43" t="s">
        <v>84</v>
      </c>
      <c r="F154" s="43"/>
      <c r="G154" s="44">
        <f>G155</f>
        <v>609</v>
      </c>
      <c r="H154" s="44">
        <f>H155</f>
        <v>609</v>
      </c>
      <c r="I154" s="192">
        <f t="shared" si="8"/>
        <v>100</v>
      </c>
    </row>
    <row r="155" spans="1:9" ht="28.5" customHeight="1">
      <c r="A155" s="54"/>
      <c r="B155" s="50" t="s">
        <v>431</v>
      </c>
      <c r="C155" s="43" t="s">
        <v>280</v>
      </c>
      <c r="D155" s="43" t="s">
        <v>193</v>
      </c>
      <c r="E155" s="43" t="s">
        <v>84</v>
      </c>
      <c r="F155" s="43" t="s">
        <v>434</v>
      </c>
      <c r="G155" s="44">
        <v>609</v>
      </c>
      <c r="H155" s="44">
        <v>609</v>
      </c>
      <c r="I155" s="192">
        <f t="shared" si="8"/>
        <v>100</v>
      </c>
    </row>
    <row r="156" spans="1:9" ht="18.75" customHeight="1">
      <c r="A156" s="54"/>
      <c r="B156" s="42" t="s">
        <v>194</v>
      </c>
      <c r="C156" s="43" t="s">
        <v>280</v>
      </c>
      <c r="D156" s="43" t="s">
        <v>195</v>
      </c>
      <c r="E156" s="43"/>
      <c r="F156" s="43"/>
      <c r="G156" s="44">
        <f>G157</f>
        <v>18679.457000000002</v>
      </c>
      <c r="H156" s="44">
        <f>H157</f>
        <v>18678.91863</v>
      </c>
      <c r="I156" s="192">
        <f t="shared" si="8"/>
        <v>99.99711784983899</v>
      </c>
    </row>
    <row r="157" spans="1:9" ht="53.25" customHeight="1">
      <c r="A157" s="54"/>
      <c r="B157" s="50" t="s">
        <v>691</v>
      </c>
      <c r="C157" s="43" t="s">
        <v>280</v>
      </c>
      <c r="D157" s="43" t="s">
        <v>195</v>
      </c>
      <c r="E157" s="43" t="s">
        <v>492</v>
      </c>
      <c r="F157" s="43"/>
      <c r="G157" s="44">
        <f>G158</f>
        <v>18679.457000000002</v>
      </c>
      <c r="H157" s="44">
        <f>H158</f>
        <v>18678.91863</v>
      </c>
      <c r="I157" s="192">
        <f t="shared" si="8"/>
        <v>99.99711784983899</v>
      </c>
    </row>
    <row r="158" spans="1:9" ht="30" customHeight="1">
      <c r="A158" s="54"/>
      <c r="B158" s="50" t="s">
        <v>4</v>
      </c>
      <c r="C158" s="43" t="s">
        <v>280</v>
      </c>
      <c r="D158" s="43" t="s">
        <v>195</v>
      </c>
      <c r="E158" s="43" t="s">
        <v>14</v>
      </c>
      <c r="F158" s="43"/>
      <c r="G158" s="44">
        <f>G159+G162+G164+G167+G170</f>
        <v>18679.457000000002</v>
      </c>
      <c r="H158" s="44">
        <f>H159+H162+H164+H167+H170</f>
        <v>18678.91863</v>
      </c>
      <c r="I158" s="192">
        <f t="shared" si="8"/>
        <v>99.99711784983899</v>
      </c>
    </row>
    <row r="159" spans="1:9" ht="39" customHeight="1">
      <c r="A159" s="54"/>
      <c r="B159" s="42" t="s">
        <v>15</v>
      </c>
      <c r="C159" s="43" t="s">
        <v>280</v>
      </c>
      <c r="D159" s="43" t="s">
        <v>195</v>
      </c>
      <c r="E159" s="43" t="s">
        <v>16</v>
      </c>
      <c r="F159" s="43"/>
      <c r="G159" s="44">
        <f>G160+G161</f>
        <v>2719.06</v>
      </c>
      <c r="H159" s="44">
        <f>H160+H161</f>
        <v>2719.06</v>
      </c>
      <c r="I159" s="192">
        <f t="shared" si="8"/>
        <v>100</v>
      </c>
    </row>
    <row r="160" spans="1:9" ht="30.75" customHeight="1">
      <c r="A160" s="54"/>
      <c r="B160" s="50" t="s">
        <v>431</v>
      </c>
      <c r="C160" s="43" t="s">
        <v>280</v>
      </c>
      <c r="D160" s="43" t="s">
        <v>195</v>
      </c>
      <c r="E160" s="43" t="s">
        <v>16</v>
      </c>
      <c r="F160" s="43" t="s">
        <v>434</v>
      </c>
      <c r="G160" s="44">
        <v>1998.96</v>
      </c>
      <c r="H160" s="44">
        <v>1998.96</v>
      </c>
      <c r="I160" s="192">
        <f t="shared" si="8"/>
        <v>100</v>
      </c>
    </row>
    <row r="161" spans="1:9" ht="18" customHeight="1">
      <c r="A161" s="54"/>
      <c r="B161" s="50" t="s">
        <v>432</v>
      </c>
      <c r="C161" s="43" t="s">
        <v>280</v>
      </c>
      <c r="D161" s="43" t="s">
        <v>195</v>
      </c>
      <c r="E161" s="43" t="s">
        <v>16</v>
      </c>
      <c r="F161" s="43" t="s">
        <v>435</v>
      </c>
      <c r="G161" s="44">
        <v>720.1</v>
      </c>
      <c r="H161" s="44">
        <v>720.1</v>
      </c>
      <c r="I161" s="192">
        <f t="shared" si="8"/>
        <v>100</v>
      </c>
    </row>
    <row r="162" spans="1:9" ht="39" customHeight="1">
      <c r="A162" s="54"/>
      <c r="B162" s="42" t="s">
        <v>15</v>
      </c>
      <c r="C162" s="43" t="s">
        <v>280</v>
      </c>
      <c r="D162" s="43" t="s">
        <v>195</v>
      </c>
      <c r="E162" s="43" t="s">
        <v>85</v>
      </c>
      <c r="F162" s="43"/>
      <c r="G162" s="44">
        <f>G163</f>
        <v>529.1</v>
      </c>
      <c r="H162" s="44">
        <f>H163</f>
        <v>529.1</v>
      </c>
      <c r="I162" s="192">
        <f t="shared" si="8"/>
        <v>100</v>
      </c>
    </row>
    <row r="163" spans="1:9" ht="16.5" customHeight="1">
      <c r="A163" s="54"/>
      <c r="B163" s="50" t="s">
        <v>432</v>
      </c>
      <c r="C163" s="43" t="s">
        <v>280</v>
      </c>
      <c r="D163" s="43" t="s">
        <v>195</v>
      </c>
      <c r="E163" s="43" t="s">
        <v>85</v>
      </c>
      <c r="F163" s="43" t="s">
        <v>435</v>
      </c>
      <c r="G163" s="44">
        <v>529.1</v>
      </c>
      <c r="H163" s="44">
        <v>529.1</v>
      </c>
      <c r="I163" s="192">
        <f t="shared" si="8"/>
        <v>100</v>
      </c>
    </row>
    <row r="164" spans="1:9" ht="33" customHeight="1">
      <c r="A164" s="54"/>
      <c r="B164" s="42" t="s">
        <v>17</v>
      </c>
      <c r="C164" s="43" t="s">
        <v>280</v>
      </c>
      <c r="D164" s="43" t="s">
        <v>195</v>
      </c>
      <c r="E164" s="43" t="s">
        <v>18</v>
      </c>
      <c r="F164" s="43"/>
      <c r="G164" s="44">
        <f>G165+G166</f>
        <v>3566.797</v>
      </c>
      <c r="H164" s="44">
        <f>H165+H166</f>
        <v>3566.25863</v>
      </c>
      <c r="I164" s="192">
        <f t="shared" si="8"/>
        <v>99.98490606558208</v>
      </c>
    </row>
    <row r="165" spans="1:9" ht="30.75" customHeight="1">
      <c r="A165" s="54"/>
      <c r="B165" s="50" t="s">
        <v>431</v>
      </c>
      <c r="C165" s="43" t="s">
        <v>280</v>
      </c>
      <c r="D165" s="43" t="s">
        <v>195</v>
      </c>
      <c r="E165" s="43" t="s">
        <v>18</v>
      </c>
      <c r="F165" s="43" t="s">
        <v>434</v>
      </c>
      <c r="G165" s="44">
        <v>891.43033</v>
      </c>
      <c r="H165" s="44">
        <v>890.95963</v>
      </c>
      <c r="I165" s="192">
        <f t="shared" si="8"/>
        <v>99.94719721955163</v>
      </c>
    </row>
    <row r="166" spans="1:9" ht="16.5" customHeight="1">
      <c r="A166" s="54"/>
      <c r="B166" s="50" t="s">
        <v>432</v>
      </c>
      <c r="C166" s="43" t="s">
        <v>280</v>
      </c>
      <c r="D166" s="43" t="s">
        <v>195</v>
      </c>
      <c r="E166" s="43" t="s">
        <v>18</v>
      </c>
      <c r="F166" s="43" t="s">
        <v>435</v>
      </c>
      <c r="G166" s="44">
        <v>2675.36667</v>
      </c>
      <c r="H166" s="44">
        <v>2675.299</v>
      </c>
      <c r="I166" s="192">
        <f t="shared" si="8"/>
        <v>99.99747062708231</v>
      </c>
    </row>
    <row r="167" spans="1:9" ht="52.5" customHeight="1">
      <c r="A167" s="54"/>
      <c r="B167" s="42" t="s">
        <v>19</v>
      </c>
      <c r="C167" s="43" t="s">
        <v>280</v>
      </c>
      <c r="D167" s="43" t="s">
        <v>195</v>
      </c>
      <c r="E167" s="43" t="s">
        <v>20</v>
      </c>
      <c r="F167" s="43"/>
      <c r="G167" s="44">
        <f>G168+G169</f>
        <v>9480</v>
      </c>
      <c r="H167" s="44">
        <f>H168+H169</f>
        <v>9480</v>
      </c>
      <c r="I167" s="192">
        <f t="shared" si="8"/>
        <v>100</v>
      </c>
    </row>
    <row r="168" spans="1:9" ht="30.75" customHeight="1">
      <c r="A168" s="54"/>
      <c r="B168" s="50" t="s">
        <v>431</v>
      </c>
      <c r="C168" s="43" t="s">
        <v>280</v>
      </c>
      <c r="D168" s="43" t="s">
        <v>195</v>
      </c>
      <c r="E168" s="43" t="s">
        <v>20</v>
      </c>
      <c r="F168" s="43" t="s">
        <v>434</v>
      </c>
      <c r="G168" s="44">
        <v>4980</v>
      </c>
      <c r="H168" s="44">
        <v>4980</v>
      </c>
      <c r="I168" s="192">
        <f t="shared" si="8"/>
        <v>100</v>
      </c>
    </row>
    <row r="169" spans="1:9" ht="18" customHeight="1">
      <c r="A169" s="54"/>
      <c r="B169" s="50" t="s">
        <v>432</v>
      </c>
      <c r="C169" s="43" t="s">
        <v>280</v>
      </c>
      <c r="D169" s="43" t="s">
        <v>195</v>
      </c>
      <c r="E169" s="43" t="s">
        <v>20</v>
      </c>
      <c r="F169" s="43" t="s">
        <v>435</v>
      </c>
      <c r="G169" s="44">
        <v>4500</v>
      </c>
      <c r="H169" s="44">
        <v>4500</v>
      </c>
      <c r="I169" s="192">
        <f t="shared" si="8"/>
        <v>100</v>
      </c>
    </row>
    <row r="170" spans="1:9" ht="27.75" customHeight="1">
      <c r="A170" s="54"/>
      <c r="B170" s="42" t="s">
        <v>21</v>
      </c>
      <c r="C170" s="43" t="s">
        <v>280</v>
      </c>
      <c r="D170" s="43" t="s">
        <v>195</v>
      </c>
      <c r="E170" s="43" t="s">
        <v>31</v>
      </c>
      <c r="F170" s="43"/>
      <c r="G170" s="44">
        <f>G171+G172</f>
        <v>2384.5</v>
      </c>
      <c r="H170" s="44">
        <f>H171+H172</f>
        <v>2384.5</v>
      </c>
      <c r="I170" s="192">
        <f t="shared" si="8"/>
        <v>100</v>
      </c>
    </row>
    <row r="171" spans="1:9" ht="30.75" customHeight="1">
      <c r="A171" s="54"/>
      <c r="B171" s="50" t="s">
        <v>431</v>
      </c>
      <c r="C171" s="43" t="s">
        <v>280</v>
      </c>
      <c r="D171" s="43" t="s">
        <v>195</v>
      </c>
      <c r="E171" s="43" t="s">
        <v>31</v>
      </c>
      <c r="F171" s="43" t="s">
        <v>434</v>
      </c>
      <c r="G171" s="44">
        <v>1814.5</v>
      </c>
      <c r="H171" s="44">
        <v>1814.5</v>
      </c>
      <c r="I171" s="192">
        <f t="shared" si="8"/>
        <v>100</v>
      </c>
    </row>
    <row r="172" spans="1:9" ht="18" customHeight="1">
      <c r="A172" s="54"/>
      <c r="B172" s="50" t="s">
        <v>432</v>
      </c>
      <c r="C172" s="43" t="s">
        <v>280</v>
      </c>
      <c r="D172" s="43" t="s">
        <v>195</v>
      </c>
      <c r="E172" s="43" t="s">
        <v>31</v>
      </c>
      <c r="F172" s="43" t="s">
        <v>435</v>
      </c>
      <c r="G172" s="44">
        <v>570</v>
      </c>
      <c r="H172" s="44">
        <v>570</v>
      </c>
      <c r="I172" s="192">
        <f t="shared" si="8"/>
        <v>100</v>
      </c>
    </row>
    <row r="173" spans="1:9" ht="16.5" customHeight="1">
      <c r="A173" s="54"/>
      <c r="B173" s="42" t="s">
        <v>371</v>
      </c>
      <c r="C173" s="43" t="s">
        <v>280</v>
      </c>
      <c r="D173" s="43" t="s">
        <v>372</v>
      </c>
      <c r="E173" s="43"/>
      <c r="F173" s="43"/>
      <c r="G173" s="44">
        <f>G174</f>
        <v>99198.9407</v>
      </c>
      <c r="H173" s="44">
        <f>H174</f>
        <v>97923.95291</v>
      </c>
      <c r="I173" s="192">
        <f t="shared" si="8"/>
        <v>98.7147163255948</v>
      </c>
    </row>
    <row r="174" spans="1:9" ht="30" customHeight="1">
      <c r="A174" s="54"/>
      <c r="B174" s="46" t="s">
        <v>605</v>
      </c>
      <c r="C174" s="43" t="s">
        <v>280</v>
      </c>
      <c r="D174" s="43" t="s">
        <v>372</v>
      </c>
      <c r="E174" s="43" t="s">
        <v>452</v>
      </c>
      <c r="F174" s="43"/>
      <c r="G174" s="44">
        <f>G175</f>
        <v>99198.9407</v>
      </c>
      <c r="H174" s="44">
        <f>H175</f>
        <v>97923.95291</v>
      </c>
      <c r="I174" s="192">
        <f t="shared" si="8"/>
        <v>98.7147163255948</v>
      </c>
    </row>
    <row r="175" spans="1:9" ht="17.25" customHeight="1">
      <c r="A175" s="54"/>
      <c r="B175" s="46" t="s">
        <v>518</v>
      </c>
      <c r="C175" s="43" t="s">
        <v>280</v>
      </c>
      <c r="D175" s="43" t="s">
        <v>287</v>
      </c>
      <c r="E175" s="43" t="s">
        <v>452</v>
      </c>
      <c r="F175" s="43"/>
      <c r="G175" s="44">
        <f>G176+G181+G184</f>
        <v>99198.9407</v>
      </c>
      <c r="H175" s="44">
        <f>H176+H181+H184</f>
        <v>97923.95291</v>
      </c>
      <c r="I175" s="192">
        <f t="shared" si="8"/>
        <v>98.7147163255948</v>
      </c>
    </row>
    <row r="176" spans="1:9" ht="21" customHeight="1">
      <c r="A176" s="54"/>
      <c r="B176" s="42" t="s">
        <v>519</v>
      </c>
      <c r="C176" s="43" t="s">
        <v>280</v>
      </c>
      <c r="D176" s="43" t="s">
        <v>372</v>
      </c>
      <c r="E176" s="43" t="s">
        <v>453</v>
      </c>
      <c r="F176" s="43"/>
      <c r="G176" s="44">
        <f>G177</f>
        <v>66839.5537</v>
      </c>
      <c r="H176" s="44">
        <f>H177</f>
        <v>65564.56591</v>
      </c>
      <c r="I176" s="192">
        <f t="shared" si="8"/>
        <v>98.09246513565515</v>
      </c>
    </row>
    <row r="177" spans="1:9" ht="54.75" customHeight="1">
      <c r="A177" s="54"/>
      <c r="B177" s="42" t="s">
        <v>520</v>
      </c>
      <c r="C177" s="43" t="s">
        <v>280</v>
      </c>
      <c r="D177" s="43" t="s">
        <v>372</v>
      </c>
      <c r="E177" s="43" t="s">
        <v>454</v>
      </c>
      <c r="F177" s="43"/>
      <c r="G177" s="44">
        <f>G178+G179+G180</f>
        <v>66839.5537</v>
      </c>
      <c r="H177" s="44">
        <f>H178+H179+H180</f>
        <v>65564.56591</v>
      </c>
      <c r="I177" s="192">
        <f t="shared" si="8"/>
        <v>98.09246513565515</v>
      </c>
    </row>
    <row r="178" spans="1:9" ht="54" customHeight="1">
      <c r="A178" s="54"/>
      <c r="B178" s="45" t="s">
        <v>430</v>
      </c>
      <c r="C178" s="43" t="s">
        <v>280</v>
      </c>
      <c r="D178" s="43" t="s">
        <v>372</v>
      </c>
      <c r="E178" s="43" t="s">
        <v>454</v>
      </c>
      <c r="F178" s="43" t="s">
        <v>433</v>
      </c>
      <c r="G178" s="44">
        <v>38471.90489</v>
      </c>
      <c r="H178" s="44">
        <v>38317.87174</v>
      </c>
      <c r="I178" s="192">
        <f t="shared" si="8"/>
        <v>99.59962172281197</v>
      </c>
    </row>
    <row r="179" spans="1:9" ht="27" customHeight="1">
      <c r="A179" s="54"/>
      <c r="B179" s="45" t="s">
        <v>431</v>
      </c>
      <c r="C179" s="43" t="s">
        <v>280</v>
      </c>
      <c r="D179" s="43" t="s">
        <v>372</v>
      </c>
      <c r="E179" s="43" t="s">
        <v>454</v>
      </c>
      <c r="F179" s="43" t="s">
        <v>434</v>
      </c>
      <c r="G179" s="44">
        <v>27621.07774</v>
      </c>
      <c r="H179" s="44">
        <v>26564.05305</v>
      </c>
      <c r="I179" s="192">
        <f t="shared" si="8"/>
        <v>96.17312293187875</v>
      </c>
    </row>
    <row r="180" spans="1:9" ht="18" customHeight="1">
      <c r="A180" s="54"/>
      <c r="B180" s="45" t="s">
        <v>432</v>
      </c>
      <c r="C180" s="43" t="s">
        <v>280</v>
      </c>
      <c r="D180" s="43" t="s">
        <v>372</v>
      </c>
      <c r="E180" s="43" t="s">
        <v>454</v>
      </c>
      <c r="F180" s="43" t="s">
        <v>435</v>
      </c>
      <c r="G180" s="44">
        <v>746.57107</v>
      </c>
      <c r="H180" s="44">
        <v>682.64112</v>
      </c>
      <c r="I180" s="192">
        <f t="shared" si="8"/>
        <v>91.43685677506899</v>
      </c>
    </row>
    <row r="181" spans="1:9" ht="67.5" customHeight="1">
      <c r="A181" s="54"/>
      <c r="B181" s="42" t="s">
        <v>521</v>
      </c>
      <c r="C181" s="43" t="s">
        <v>280</v>
      </c>
      <c r="D181" s="43" t="s">
        <v>372</v>
      </c>
      <c r="E181" s="43" t="s">
        <v>455</v>
      </c>
      <c r="F181" s="43"/>
      <c r="G181" s="44">
        <f>G182+G183</f>
        <v>32311.287</v>
      </c>
      <c r="H181" s="44">
        <f>H182+H183</f>
        <v>32311.287</v>
      </c>
      <c r="I181" s="192">
        <f t="shared" si="8"/>
        <v>100</v>
      </c>
    </row>
    <row r="182" spans="1:9" ht="54.75" customHeight="1">
      <c r="A182" s="54"/>
      <c r="B182" s="42" t="s">
        <v>430</v>
      </c>
      <c r="C182" s="43" t="s">
        <v>280</v>
      </c>
      <c r="D182" s="43" t="s">
        <v>372</v>
      </c>
      <c r="E182" s="43" t="s">
        <v>455</v>
      </c>
      <c r="F182" s="43" t="s">
        <v>433</v>
      </c>
      <c r="G182" s="44">
        <v>31134.606</v>
      </c>
      <c r="H182" s="44">
        <v>31134.606</v>
      </c>
      <c r="I182" s="192">
        <f t="shared" si="8"/>
        <v>100</v>
      </c>
    </row>
    <row r="183" spans="1:9" ht="27.75" customHeight="1">
      <c r="A183" s="54"/>
      <c r="B183" s="42" t="s">
        <v>431</v>
      </c>
      <c r="C183" s="43" t="s">
        <v>280</v>
      </c>
      <c r="D183" s="43" t="s">
        <v>372</v>
      </c>
      <c r="E183" s="43" t="s">
        <v>455</v>
      </c>
      <c r="F183" s="43" t="s">
        <v>434</v>
      </c>
      <c r="G183" s="44">
        <v>1176.681</v>
      </c>
      <c r="H183" s="44">
        <v>1176.681</v>
      </c>
      <c r="I183" s="192">
        <f t="shared" si="8"/>
        <v>100</v>
      </c>
    </row>
    <row r="184" spans="1:9" ht="80.25" customHeight="1">
      <c r="A184" s="54"/>
      <c r="B184" s="42" t="s">
        <v>671</v>
      </c>
      <c r="C184" s="43" t="s">
        <v>280</v>
      </c>
      <c r="D184" s="43" t="s">
        <v>372</v>
      </c>
      <c r="E184" s="43" t="s">
        <v>672</v>
      </c>
      <c r="F184" s="43"/>
      <c r="G184" s="44">
        <f>G185</f>
        <v>48.1</v>
      </c>
      <c r="H184" s="44">
        <f>H185</f>
        <v>48.1</v>
      </c>
      <c r="I184" s="192">
        <f t="shared" si="8"/>
        <v>100</v>
      </c>
    </row>
    <row r="185" spans="1:9" ht="54.75" customHeight="1">
      <c r="A185" s="54"/>
      <c r="B185" s="42" t="s">
        <v>430</v>
      </c>
      <c r="C185" s="43" t="s">
        <v>280</v>
      </c>
      <c r="D185" s="43" t="s">
        <v>372</v>
      </c>
      <c r="E185" s="43" t="s">
        <v>672</v>
      </c>
      <c r="F185" s="43" t="s">
        <v>433</v>
      </c>
      <c r="G185" s="44">
        <v>48.1</v>
      </c>
      <c r="H185" s="44">
        <v>48.1</v>
      </c>
      <c r="I185" s="192">
        <f t="shared" si="8"/>
        <v>100</v>
      </c>
    </row>
    <row r="186" spans="1:9" ht="18.75" customHeight="1">
      <c r="A186" s="54"/>
      <c r="B186" s="46" t="s">
        <v>367</v>
      </c>
      <c r="C186" s="43" t="s">
        <v>280</v>
      </c>
      <c r="D186" s="43" t="s">
        <v>368</v>
      </c>
      <c r="E186" s="43"/>
      <c r="F186" s="43"/>
      <c r="G186" s="44">
        <f aca="true" t="shared" si="9" ref="G186:H188">G187</f>
        <v>112585.258</v>
      </c>
      <c r="H186" s="44">
        <f t="shared" si="9"/>
        <v>111549.63208</v>
      </c>
      <c r="I186" s="192">
        <f t="shared" si="8"/>
        <v>99.08014074098405</v>
      </c>
    </row>
    <row r="187" spans="1:9" ht="27.75" customHeight="1">
      <c r="A187" s="54"/>
      <c r="B187" s="46" t="s">
        <v>606</v>
      </c>
      <c r="C187" s="43" t="s">
        <v>280</v>
      </c>
      <c r="D187" s="43" t="s">
        <v>368</v>
      </c>
      <c r="E187" s="43" t="s">
        <v>452</v>
      </c>
      <c r="F187" s="43"/>
      <c r="G187" s="44">
        <f t="shared" si="9"/>
        <v>112585.258</v>
      </c>
      <c r="H187" s="44">
        <f t="shared" si="9"/>
        <v>111549.63208</v>
      </c>
      <c r="I187" s="192">
        <f t="shared" si="8"/>
        <v>99.08014074098405</v>
      </c>
    </row>
    <row r="188" spans="1:9" ht="18.75" customHeight="1">
      <c r="A188" s="54"/>
      <c r="B188" s="46" t="s">
        <v>522</v>
      </c>
      <c r="C188" s="43" t="s">
        <v>280</v>
      </c>
      <c r="D188" s="43" t="s">
        <v>368</v>
      </c>
      <c r="E188" s="43" t="s">
        <v>452</v>
      </c>
      <c r="F188" s="43"/>
      <c r="G188" s="44">
        <f t="shared" si="9"/>
        <v>112585.258</v>
      </c>
      <c r="H188" s="44">
        <f t="shared" si="9"/>
        <v>111549.63208</v>
      </c>
      <c r="I188" s="192">
        <f t="shared" si="8"/>
        <v>99.08014074098405</v>
      </c>
    </row>
    <row r="189" spans="1:9" ht="16.5" customHeight="1">
      <c r="A189" s="54"/>
      <c r="B189" s="42" t="s">
        <v>523</v>
      </c>
      <c r="C189" s="43" t="s">
        <v>280</v>
      </c>
      <c r="D189" s="43" t="s">
        <v>368</v>
      </c>
      <c r="E189" s="43" t="s">
        <v>456</v>
      </c>
      <c r="F189" s="43"/>
      <c r="G189" s="44">
        <f>G190+G194+G197+G199</f>
        <v>112585.258</v>
      </c>
      <c r="H189" s="44">
        <f>H190+H194+H197+H199</f>
        <v>111549.63208</v>
      </c>
      <c r="I189" s="192">
        <f t="shared" si="8"/>
        <v>99.08014074098405</v>
      </c>
    </row>
    <row r="190" spans="1:9" ht="54" customHeight="1">
      <c r="A190" s="54"/>
      <c r="B190" s="42" t="s">
        <v>520</v>
      </c>
      <c r="C190" s="43" t="s">
        <v>280</v>
      </c>
      <c r="D190" s="43" t="s">
        <v>368</v>
      </c>
      <c r="E190" s="43" t="s">
        <v>457</v>
      </c>
      <c r="F190" s="43"/>
      <c r="G190" s="44">
        <f>G191+G192+G193</f>
        <v>18347.3</v>
      </c>
      <c r="H190" s="44">
        <f>H191+H192+H193</f>
        <v>18099.54263</v>
      </c>
      <c r="I190" s="192">
        <f t="shared" si="8"/>
        <v>98.64962490393683</v>
      </c>
    </row>
    <row r="191" spans="1:9" ht="54" customHeight="1">
      <c r="A191" s="54"/>
      <c r="B191" s="45" t="s">
        <v>430</v>
      </c>
      <c r="C191" s="43" t="s">
        <v>280</v>
      </c>
      <c r="D191" s="43" t="s">
        <v>368</v>
      </c>
      <c r="E191" s="43" t="s">
        <v>457</v>
      </c>
      <c r="F191" s="43" t="s">
        <v>433</v>
      </c>
      <c r="G191" s="44">
        <v>3286.66266</v>
      </c>
      <c r="H191" s="44">
        <v>3286.66266</v>
      </c>
      <c r="I191" s="192">
        <f t="shared" si="8"/>
        <v>100</v>
      </c>
    </row>
    <row r="192" spans="1:9" ht="27" customHeight="1">
      <c r="A192" s="54"/>
      <c r="B192" s="45" t="s">
        <v>431</v>
      </c>
      <c r="C192" s="43" t="s">
        <v>280</v>
      </c>
      <c r="D192" s="43" t="s">
        <v>368</v>
      </c>
      <c r="E192" s="43" t="s">
        <v>457</v>
      </c>
      <c r="F192" s="43" t="s">
        <v>434</v>
      </c>
      <c r="G192" s="44">
        <f>13745.87256-0.4</f>
        <v>13745.47256</v>
      </c>
      <c r="H192" s="44">
        <v>13745.47256</v>
      </c>
      <c r="I192" s="192">
        <f t="shared" si="8"/>
        <v>100</v>
      </c>
    </row>
    <row r="193" spans="1:9" ht="18.75" customHeight="1">
      <c r="A193" s="54"/>
      <c r="B193" s="45" t="s">
        <v>432</v>
      </c>
      <c r="C193" s="43" t="s">
        <v>280</v>
      </c>
      <c r="D193" s="43" t="s">
        <v>368</v>
      </c>
      <c r="E193" s="43" t="s">
        <v>457</v>
      </c>
      <c r="F193" s="43" t="s">
        <v>435</v>
      </c>
      <c r="G193" s="44">
        <v>1315.16478</v>
      </c>
      <c r="H193" s="44">
        <v>1067.40741</v>
      </c>
      <c r="I193" s="192">
        <f t="shared" si="8"/>
        <v>81.16149597619243</v>
      </c>
    </row>
    <row r="194" spans="1:9" ht="91.5" customHeight="1">
      <c r="A194" s="54"/>
      <c r="B194" s="55" t="s">
        <v>524</v>
      </c>
      <c r="C194" s="43" t="s">
        <v>280</v>
      </c>
      <c r="D194" s="43" t="s">
        <v>368</v>
      </c>
      <c r="E194" s="43" t="s">
        <v>458</v>
      </c>
      <c r="F194" s="43"/>
      <c r="G194" s="44">
        <f>G195+G196</f>
        <v>86463.553</v>
      </c>
      <c r="H194" s="44">
        <f>H195+H196</f>
        <v>85697.65059</v>
      </c>
      <c r="I194" s="192">
        <f t="shared" si="8"/>
        <v>99.11419044970313</v>
      </c>
    </row>
    <row r="195" spans="1:9" ht="51" customHeight="1">
      <c r="A195" s="54"/>
      <c r="B195" s="45" t="s">
        <v>430</v>
      </c>
      <c r="C195" s="43" t="s">
        <v>280</v>
      </c>
      <c r="D195" s="43" t="s">
        <v>368</v>
      </c>
      <c r="E195" s="43" t="s">
        <v>458</v>
      </c>
      <c r="F195" s="43" t="s">
        <v>433</v>
      </c>
      <c r="G195" s="44">
        <v>84339.171</v>
      </c>
      <c r="H195" s="44">
        <v>83573.26859</v>
      </c>
      <c r="I195" s="192">
        <f t="shared" si="8"/>
        <v>99.09187818552307</v>
      </c>
    </row>
    <row r="196" spans="1:9" ht="27.75" customHeight="1">
      <c r="A196" s="54"/>
      <c r="B196" s="45" t="s">
        <v>431</v>
      </c>
      <c r="C196" s="43" t="s">
        <v>280</v>
      </c>
      <c r="D196" s="43" t="s">
        <v>368</v>
      </c>
      <c r="E196" s="43" t="s">
        <v>458</v>
      </c>
      <c r="F196" s="43" t="s">
        <v>434</v>
      </c>
      <c r="G196" s="44">
        <v>2124.382</v>
      </c>
      <c r="H196" s="44">
        <v>2124.382</v>
      </c>
      <c r="I196" s="192">
        <f t="shared" si="8"/>
        <v>100</v>
      </c>
    </row>
    <row r="197" spans="1:9" ht="57" customHeight="1">
      <c r="A197" s="54"/>
      <c r="B197" s="55" t="s">
        <v>525</v>
      </c>
      <c r="C197" s="43" t="s">
        <v>280</v>
      </c>
      <c r="D197" s="43" t="s">
        <v>368</v>
      </c>
      <c r="E197" s="43" t="s">
        <v>459</v>
      </c>
      <c r="F197" s="47"/>
      <c r="G197" s="44">
        <f>G198</f>
        <v>7040.588</v>
      </c>
      <c r="H197" s="44">
        <f>H198</f>
        <v>7040.58798</v>
      </c>
      <c r="I197" s="192">
        <f t="shared" si="8"/>
        <v>99.99999971593282</v>
      </c>
    </row>
    <row r="198" spans="1:9" ht="26.25" customHeight="1">
      <c r="A198" s="54"/>
      <c r="B198" s="45" t="s">
        <v>431</v>
      </c>
      <c r="C198" s="43" t="s">
        <v>280</v>
      </c>
      <c r="D198" s="43" t="s">
        <v>368</v>
      </c>
      <c r="E198" s="43" t="s">
        <v>459</v>
      </c>
      <c r="F198" s="43" t="s">
        <v>434</v>
      </c>
      <c r="G198" s="44">
        <f>7040.188+0.4</f>
        <v>7040.588</v>
      </c>
      <c r="H198" s="44">
        <v>7040.58798</v>
      </c>
      <c r="I198" s="192">
        <f t="shared" si="8"/>
        <v>99.99999971593282</v>
      </c>
    </row>
    <row r="199" spans="1:9" ht="58.5" customHeight="1">
      <c r="A199" s="54"/>
      <c r="B199" s="42" t="s">
        <v>526</v>
      </c>
      <c r="C199" s="43" t="s">
        <v>280</v>
      </c>
      <c r="D199" s="43" t="s">
        <v>368</v>
      </c>
      <c r="E199" s="43" t="s">
        <v>460</v>
      </c>
      <c r="F199" s="43"/>
      <c r="G199" s="44">
        <f>G200</f>
        <v>733.817</v>
      </c>
      <c r="H199" s="44">
        <f>H200</f>
        <v>711.85088</v>
      </c>
      <c r="I199" s="192">
        <f t="shared" si="8"/>
        <v>97.00659428713153</v>
      </c>
    </row>
    <row r="200" spans="1:9" ht="54.75" customHeight="1">
      <c r="A200" s="54"/>
      <c r="B200" s="45" t="s">
        <v>430</v>
      </c>
      <c r="C200" s="43" t="s">
        <v>280</v>
      </c>
      <c r="D200" s="43" t="s">
        <v>368</v>
      </c>
      <c r="E200" s="43" t="s">
        <v>460</v>
      </c>
      <c r="F200" s="43" t="s">
        <v>433</v>
      </c>
      <c r="G200" s="44">
        <v>733.817</v>
      </c>
      <c r="H200" s="44">
        <v>711.85088</v>
      </c>
      <c r="I200" s="192">
        <f t="shared" si="8"/>
        <v>97.00659428713153</v>
      </c>
    </row>
    <row r="201" spans="1:9" ht="18" customHeight="1">
      <c r="A201" s="54"/>
      <c r="B201" s="45" t="s">
        <v>22</v>
      </c>
      <c r="C201" s="43" t="s">
        <v>280</v>
      </c>
      <c r="D201" s="43" t="s">
        <v>23</v>
      </c>
      <c r="E201" s="47"/>
      <c r="F201" s="47"/>
      <c r="G201" s="44">
        <f>G202</f>
        <v>719.014</v>
      </c>
      <c r="H201" s="44">
        <f>H202</f>
        <v>666.66843</v>
      </c>
      <c r="I201" s="192">
        <f t="shared" si="8"/>
        <v>92.71981213161357</v>
      </c>
    </row>
    <row r="202" spans="1:9" ht="94.5" customHeight="1">
      <c r="A202" s="54"/>
      <c r="B202" s="55" t="s">
        <v>524</v>
      </c>
      <c r="C202" s="43" t="s">
        <v>280</v>
      </c>
      <c r="D202" s="43" t="s">
        <v>23</v>
      </c>
      <c r="E202" s="43" t="s">
        <v>458</v>
      </c>
      <c r="F202" s="43"/>
      <c r="G202" s="44">
        <f>G203</f>
        <v>719.014</v>
      </c>
      <c r="H202" s="44">
        <f>H203</f>
        <v>666.66843</v>
      </c>
      <c r="I202" s="192">
        <f t="shared" si="8"/>
        <v>92.71981213161357</v>
      </c>
    </row>
    <row r="203" spans="1:9" ht="51" customHeight="1">
      <c r="A203" s="54"/>
      <c r="B203" s="45" t="s">
        <v>430</v>
      </c>
      <c r="C203" s="43" t="s">
        <v>280</v>
      </c>
      <c r="D203" s="43" t="s">
        <v>23</v>
      </c>
      <c r="E203" s="43" t="s">
        <v>458</v>
      </c>
      <c r="F203" s="43" t="s">
        <v>433</v>
      </c>
      <c r="G203" s="44">
        <v>719.014</v>
      </c>
      <c r="H203" s="44">
        <v>666.66843</v>
      </c>
      <c r="I203" s="192">
        <f t="shared" si="8"/>
        <v>92.71981213161357</v>
      </c>
    </row>
    <row r="204" spans="1:9" ht="18" customHeight="1">
      <c r="A204" s="54"/>
      <c r="B204" s="45" t="s">
        <v>682</v>
      </c>
      <c r="C204" s="43" t="s">
        <v>280</v>
      </c>
      <c r="D204" s="43" t="s">
        <v>369</v>
      </c>
      <c r="E204" s="47"/>
      <c r="F204" s="47"/>
      <c r="G204" s="44">
        <f>G206</f>
        <v>1886.4</v>
      </c>
      <c r="H204" s="44">
        <f>H206</f>
        <v>1886.4</v>
      </c>
      <c r="I204" s="192">
        <f t="shared" si="8"/>
        <v>100</v>
      </c>
    </row>
    <row r="205" spans="1:9" ht="29.25" customHeight="1">
      <c r="A205" s="54"/>
      <c r="B205" s="45" t="s">
        <v>607</v>
      </c>
      <c r="C205" s="43" t="s">
        <v>280</v>
      </c>
      <c r="D205" s="43" t="s">
        <v>369</v>
      </c>
      <c r="E205" s="43" t="s">
        <v>452</v>
      </c>
      <c r="F205" s="43"/>
      <c r="G205" s="44">
        <f>G206</f>
        <v>1886.4</v>
      </c>
      <c r="H205" s="44">
        <f>H206</f>
        <v>1886.4</v>
      </c>
      <c r="I205" s="192">
        <f t="shared" si="8"/>
        <v>100</v>
      </c>
    </row>
    <row r="206" spans="1:9" ht="30" customHeight="1">
      <c r="A206" s="54"/>
      <c r="B206" s="45" t="s">
        <v>527</v>
      </c>
      <c r="C206" s="43" t="s">
        <v>280</v>
      </c>
      <c r="D206" s="43" t="s">
        <v>369</v>
      </c>
      <c r="E206" s="43" t="s">
        <v>452</v>
      </c>
      <c r="F206" s="43"/>
      <c r="G206" s="44">
        <f>G207</f>
        <v>1886.4</v>
      </c>
      <c r="H206" s="44">
        <f>H207</f>
        <v>1886.4</v>
      </c>
      <c r="I206" s="192">
        <f aca="true" t="shared" si="10" ref="I206:I274">H206/G206*100</f>
        <v>100</v>
      </c>
    </row>
    <row r="207" spans="1:9" ht="30" customHeight="1">
      <c r="A207" s="54"/>
      <c r="B207" s="45" t="s">
        <v>528</v>
      </c>
      <c r="C207" s="43" t="s">
        <v>280</v>
      </c>
      <c r="D207" s="43" t="s">
        <v>369</v>
      </c>
      <c r="E207" s="43" t="s">
        <v>619</v>
      </c>
      <c r="F207" s="43"/>
      <c r="G207" s="44">
        <f>G208+G210</f>
        <v>1886.4</v>
      </c>
      <c r="H207" s="44">
        <f>H208+H210</f>
        <v>1886.4</v>
      </c>
      <c r="I207" s="192">
        <f t="shared" si="10"/>
        <v>100</v>
      </c>
    </row>
    <row r="208" spans="1:9" ht="43.5" customHeight="1">
      <c r="A208" s="54"/>
      <c r="B208" s="45" t="s">
        <v>529</v>
      </c>
      <c r="C208" s="43" t="s">
        <v>280</v>
      </c>
      <c r="D208" s="43" t="s">
        <v>369</v>
      </c>
      <c r="E208" s="43" t="s">
        <v>461</v>
      </c>
      <c r="F208" s="43"/>
      <c r="G208" s="44">
        <f>G209</f>
        <v>600</v>
      </c>
      <c r="H208" s="44">
        <f>H209</f>
        <v>600</v>
      </c>
      <c r="I208" s="192">
        <f t="shared" si="10"/>
        <v>100</v>
      </c>
    </row>
    <row r="209" spans="1:9" ht="27.75" customHeight="1">
      <c r="A209" s="54"/>
      <c r="B209" s="45" t="s">
        <v>431</v>
      </c>
      <c r="C209" s="43" t="s">
        <v>280</v>
      </c>
      <c r="D209" s="43" t="s">
        <v>369</v>
      </c>
      <c r="E209" s="43" t="s">
        <v>461</v>
      </c>
      <c r="F209" s="43" t="s">
        <v>434</v>
      </c>
      <c r="G209" s="44">
        <f>500+100</f>
        <v>600</v>
      </c>
      <c r="H209" s="44">
        <v>600</v>
      </c>
      <c r="I209" s="192">
        <f t="shared" si="10"/>
        <v>100</v>
      </c>
    </row>
    <row r="210" spans="1:9" ht="43.5" customHeight="1">
      <c r="A210" s="54"/>
      <c r="B210" s="45" t="s">
        <v>529</v>
      </c>
      <c r="C210" s="43" t="s">
        <v>280</v>
      </c>
      <c r="D210" s="43" t="s">
        <v>369</v>
      </c>
      <c r="E210" s="43" t="s">
        <v>24</v>
      </c>
      <c r="F210" s="43"/>
      <c r="G210" s="44">
        <f>G211</f>
        <v>1286.4</v>
      </c>
      <c r="H210" s="44">
        <f>H211</f>
        <v>1286.4</v>
      </c>
      <c r="I210" s="192">
        <f t="shared" si="10"/>
        <v>100</v>
      </c>
    </row>
    <row r="211" spans="1:9" ht="27.75" customHeight="1">
      <c r="A211" s="54"/>
      <c r="B211" s="45" t="s">
        <v>431</v>
      </c>
      <c r="C211" s="43" t="s">
        <v>280</v>
      </c>
      <c r="D211" s="43" t="s">
        <v>369</v>
      </c>
      <c r="E211" s="43" t="s">
        <v>24</v>
      </c>
      <c r="F211" s="43" t="s">
        <v>434</v>
      </c>
      <c r="G211" s="44">
        <v>1286.4</v>
      </c>
      <c r="H211" s="44">
        <v>1286.4</v>
      </c>
      <c r="I211" s="192">
        <f t="shared" si="10"/>
        <v>100</v>
      </c>
    </row>
    <row r="212" spans="1:9" ht="20.25" customHeight="1">
      <c r="A212" s="54"/>
      <c r="B212" s="45" t="s">
        <v>196</v>
      </c>
      <c r="C212" s="43" t="s">
        <v>280</v>
      </c>
      <c r="D212" s="43" t="s">
        <v>197</v>
      </c>
      <c r="E212" s="43"/>
      <c r="F212" s="43"/>
      <c r="G212" s="44">
        <f>G213</f>
        <v>1241.9940000000001</v>
      </c>
      <c r="H212" s="44">
        <f>H213</f>
        <v>1170.52648</v>
      </c>
      <c r="I212" s="192">
        <f t="shared" si="10"/>
        <v>94.24574353821353</v>
      </c>
    </row>
    <row r="213" spans="1:9" ht="29.25" customHeight="1">
      <c r="A213" s="54"/>
      <c r="B213" s="45" t="s">
        <v>606</v>
      </c>
      <c r="C213" s="43" t="s">
        <v>280</v>
      </c>
      <c r="D213" s="43" t="s">
        <v>197</v>
      </c>
      <c r="E213" s="43" t="s">
        <v>452</v>
      </c>
      <c r="F213" s="43"/>
      <c r="G213" s="44">
        <f>G214+G222</f>
        <v>1241.9940000000001</v>
      </c>
      <c r="H213" s="44">
        <f>H214+H222</f>
        <v>1170.52648</v>
      </c>
      <c r="I213" s="192">
        <f t="shared" si="10"/>
        <v>94.24574353821353</v>
      </c>
    </row>
    <row r="214" spans="1:9" ht="15.75" customHeight="1">
      <c r="A214" s="54"/>
      <c r="B214" s="45" t="s">
        <v>522</v>
      </c>
      <c r="C214" s="43" t="s">
        <v>280</v>
      </c>
      <c r="D214" s="43" t="s">
        <v>197</v>
      </c>
      <c r="E214" s="43" t="s">
        <v>452</v>
      </c>
      <c r="F214" s="43"/>
      <c r="G214" s="44">
        <f>G215</f>
        <v>739.594</v>
      </c>
      <c r="H214" s="44">
        <f>H215</f>
        <v>679.58648</v>
      </c>
      <c r="I214" s="192">
        <f t="shared" si="10"/>
        <v>91.88642417326263</v>
      </c>
    </row>
    <row r="215" spans="1:9" ht="18" customHeight="1">
      <c r="A215" s="54"/>
      <c r="B215" s="45" t="s">
        <v>530</v>
      </c>
      <c r="C215" s="43" t="s">
        <v>280</v>
      </c>
      <c r="D215" s="43" t="s">
        <v>197</v>
      </c>
      <c r="E215" s="43" t="s">
        <v>456</v>
      </c>
      <c r="F215" s="43"/>
      <c r="G215" s="44">
        <f>G216+G219</f>
        <v>739.594</v>
      </c>
      <c r="H215" s="44">
        <f>H216+H219</f>
        <v>679.58648</v>
      </c>
      <c r="I215" s="192">
        <f t="shared" si="10"/>
        <v>91.88642417326263</v>
      </c>
    </row>
    <row r="216" spans="1:9" ht="43.5" customHeight="1">
      <c r="A216" s="54"/>
      <c r="B216" s="45" t="s">
        <v>531</v>
      </c>
      <c r="C216" s="43" t="s">
        <v>280</v>
      </c>
      <c r="D216" s="43" t="s">
        <v>197</v>
      </c>
      <c r="E216" s="43" t="s">
        <v>462</v>
      </c>
      <c r="F216" s="43"/>
      <c r="G216" s="44">
        <f>G217+G218</f>
        <v>181</v>
      </c>
      <c r="H216" s="44">
        <f>H217+H218</f>
        <v>121.36</v>
      </c>
      <c r="I216" s="192">
        <f t="shared" si="10"/>
        <v>67.04972375690608</v>
      </c>
    </row>
    <row r="217" spans="1:9" ht="54.75" customHeight="1">
      <c r="A217" s="54"/>
      <c r="B217" s="45" t="s">
        <v>430</v>
      </c>
      <c r="C217" s="43" t="s">
        <v>280</v>
      </c>
      <c r="D217" s="43" t="s">
        <v>197</v>
      </c>
      <c r="E217" s="43" t="s">
        <v>462</v>
      </c>
      <c r="F217" s="43" t="s">
        <v>433</v>
      </c>
      <c r="G217" s="44">
        <v>130</v>
      </c>
      <c r="H217" s="44">
        <v>70.36</v>
      </c>
      <c r="I217" s="192">
        <f t="shared" si="10"/>
        <v>54.123076923076916</v>
      </c>
    </row>
    <row r="218" spans="1:9" ht="27.75" customHeight="1">
      <c r="A218" s="54"/>
      <c r="B218" s="45" t="s">
        <v>431</v>
      </c>
      <c r="C218" s="43" t="s">
        <v>280</v>
      </c>
      <c r="D218" s="43" t="s">
        <v>197</v>
      </c>
      <c r="E218" s="43" t="s">
        <v>462</v>
      </c>
      <c r="F218" s="43" t="s">
        <v>434</v>
      </c>
      <c r="G218" s="44">
        <v>51</v>
      </c>
      <c r="H218" s="44">
        <v>51</v>
      </c>
      <c r="I218" s="192">
        <f t="shared" si="10"/>
        <v>100</v>
      </c>
    </row>
    <row r="219" spans="1:9" ht="43.5" customHeight="1">
      <c r="A219" s="54"/>
      <c r="B219" s="45" t="s">
        <v>531</v>
      </c>
      <c r="C219" s="43" t="s">
        <v>280</v>
      </c>
      <c r="D219" s="43" t="s">
        <v>197</v>
      </c>
      <c r="E219" s="43" t="s">
        <v>493</v>
      </c>
      <c r="F219" s="43"/>
      <c r="G219" s="44">
        <f>G220+G221</f>
        <v>558.594</v>
      </c>
      <c r="H219" s="44">
        <f>H220+H221</f>
        <v>558.22648</v>
      </c>
      <c r="I219" s="192">
        <f t="shared" si="10"/>
        <v>99.93420623923637</v>
      </c>
    </row>
    <row r="220" spans="1:9" ht="27.75" customHeight="1">
      <c r="A220" s="54"/>
      <c r="B220" s="45" t="s">
        <v>431</v>
      </c>
      <c r="C220" s="43" t="s">
        <v>280</v>
      </c>
      <c r="D220" s="43" t="s">
        <v>197</v>
      </c>
      <c r="E220" s="43" t="s">
        <v>493</v>
      </c>
      <c r="F220" s="43" t="s">
        <v>434</v>
      </c>
      <c r="G220" s="44">
        <v>518.594</v>
      </c>
      <c r="H220" s="44">
        <v>518.22648</v>
      </c>
      <c r="I220" s="192">
        <f t="shared" si="10"/>
        <v>99.92913145929185</v>
      </c>
    </row>
    <row r="221" spans="1:9" ht="29.25" customHeight="1">
      <c r="A221" s="54"/>
      <c r="B221" s="42" t="s">
        <v>205</v>
      </c>
      <c r="C221" s="43" t="s">
        <v>280</v>
      </c>
      <c r="D221" s="43" t="s">
        <v>197</v>
      </c>
      <c r="E221" s="43" t="s">
        <v>493</v>
      </c>
      <c r="F221" s="43" t="s">
        <v>247</v>
      </c>
      <c r="G221" s="44">
        <v>40</v>
      </c>
      <c r="H221" s="44">
        <v>40</v>
      </c>
      <c r="I221" s="192">
        <f t="shared" si="10"/>
        <v>100</v>
      </c>
    </row>
    <row r="222" spans="1:9" ht="30.75" customHeight="1">
      <c r="A222" s="54"/>
      <c r="B222" s="45" t="s">
        <v>532</v>
      </c>
      <c r="C222" s="43" t="s">
        <v>280</v>
      </c>
      <c r="D222" s="43" t="s">
        <v>197</v>
      </c>
      <c r="E222" s="43" t="s">
        <v>452</v>
      </c>
      <c r="F222" s="43"/>
      <c r="G222" s="44">
        <f>G223</f>
        <v>502.4</v>
      </c>
      <c r="H222" s="44">
        <f>H223</f>
        <v>490.94</v>
      </c>
      <c r="I222" s="192">
        <f t="shared" si="10"/>
        <v>97.71894904458598</v>
      </c>
    </row>
    <row r="223" spans="1:9" ht="31.5" customHeight="1">
      <c r="A223" s="54"/>
      <c r="B223" s="45" t="s">
        <v>533</v>
      </c>
      <c r="C223" s="43" t="s">
        <v>280</v>
      </c>
      <c r="D223" s="43" t="s">
        <v>197</v>
      </c>
      <c r="E223" s="43" t="s">
        <v>463</v>
      </c>
      <c r="F223" s="43"/>
      <c r="G223" s="44">
        <f>G224+G226</f>
        <v>502.4</v>
      </c>
      <c r="H223" s="44">
        <f>H224+H226</f>
        <v>490.94</v>
      </c>
      <c r="I223" s="192">
        <f t="shared" si="10"/>
        <v>97.71894904458598</v>
      </c>
    </row>
    <row r="224" spans="1:9" ht="45" customHeight="1">
      <c r="A224" s="178"/>
      <c r="B224" s="45" t="s">
        <v>529</v>
      </c>
      <c r="C224" s="43" t="s">
        <v>280</v>
      </c>
      <c r="D224" s="43" t="s">
        <v>197</v>
      </c>
      <c r="E224" s="43" t="s">
        <v>494</v>
      </c>
      <c r="F224" s="43"/>
      <c r="G224" s="44">
        <f>G225</f>
        <v>40</v>
      </c>
      <c r="H224" s="44">
        <f>H225</f>
        <v>40</v>
      </c>
      <c r="I224" s="192">
        <f t="shared" si="10"/>
        <v>100</v>
      </c>
    </row>
    <row r="225" spans="1:9" ht="28.5" customHeight="1">
      <c r="A225" s="178"/>
      <c r="B225" s="45" t="s">
        <v>431</v>
      </c>
      <c r="C225" s="43" t="s">
        <v>280</v>
      </c>
      <c r="D225" s="43" t="s">
        <v>197</v>
      </c>
      <c r="E225" s="43" t="s">
        <v>494</v>
      </c>
      <c r="F225" s="43" t="s">
        <v>434</v>
      </c>
      <c r="G225" s="44">
        <v>40</v>
      </c>
      <c r="H225" s="44">
        <v>40</v>
      </c>
      <c r="I225" s="192">
        <f t="shared" si="10"/>
        <v>100</v>
      </c>
    </row>
    <row r="226" spans="1:9" ht="44.25" customHeight="1">
      <c r="A226" s="54"/>
      <c r="B226" s="45" t="s">
        <v>529</v>
      </c>
      <c r="C226" s="43" t="s">
        <v>280</v>
      </c>
      <c r="D226" s="43" t="s">
        <v>197</v>
      </c>
      <c r="E226" s="43" t="s">
        <v>464</v>
      </c>
      <c r="F226" s="43"/>
      <c r="G226" s="44">
        <f>G227+G228</f>
        <v>462.4</v>
      </c>
      <c r="H226" s="44">
        <f>H227+H228</f>
        <v>450.94</v>
      </c>
      <c r="I226" s="192">
        <f t="shared" si="10"/>
        <v>97.52162629757785</v>
      </c>
    </row>
    <row r="227" spans="1:9" ht="54.75" customHeight="1">
      <c r="A227" s="54"/>
      <c r="B227" s="45" t="s">
        <v>430</v>
      </c>
      <c r="C227" s="43" t="s">
        <v>280</v>
      </c>
      <c r="D227" s="43" t="s">
        <v>197</v>
      </c>
      <c r="E227" s="43" t="s">
        <v>464</v>
      </c>
      <c r="F227" s="43" t="s">
        <v>433</v>
      </c>
      <c r="G227" s="44">
        <v>432.4</v>
      </c>
      <c r="H227" s="44">
        <v>420.94</v>
      </c>
      <c r="I227" s="192">
        <f t="shared" si="10"/>
        <v>97.34967622571693</v>
      </c>
    </row>
    <row r="228" spans="1:9" ht="25.5">
      <c r="A228" s="54"/>
      <c r="B228" s="45" t="s">
        <v>431</v>
      </c>
      <c r="C228" s="43" t="s">
        <v>280</v>
      </c>
      <c r="D228" s="43" t="s">
        <v>197</v>
      </c>
      <c r="E228" s="43" t="s">
        <v>464</v>
      </c>
      <c r="F228" s="43" t="s">
        <v>434</v>
      </c>
      <c r="G228" s="44">
        <v>30</v>
      </c>
      <c r="H228" s="44">
        <v>30</v>
      </c>
      <c r="I228" s="192">
        <f t="shared" si="10"/>
        <v>100</v>
      </c>
    </row>
    <row r="229" spans="1:9" ht="15" customHeight="1">
      <c r="A229" s="54"/>
      <c r="B229" s="45" t="s">
        <v>198</v>
      </c>
      <c r="C229" s="43" t="s">
        <v>280</v>
      </c>
      <c r="D229" s="43" t="s">
        <v>199</v>
      </c>
      <c r="E229" s="43"/>
      <c r="F229" s="43"/>
      <c r="G229" s="44">
        <f>G230</f>
        <v>1595</v>
      </c>
      <c r="H229" s="44">
        <f>H230</f>
        <v>1595</v>
      </c>
      <c r="I229" s="192">
        <f t="shared" si="10"/>
        <v>100</v>
      </c>
    </row>
    <row r="230" spans="1:9" ht="28.5" customHeight="1">
      <c r="A230" s="54"/>
      <c r="B230" s="46" t="s">
        <v>579</v>
      </c>
      <c r="C230" s="43" t="s">
        <v>280</v>
      </c>
      <c r="D230" s="43" t="s">
        <v>199</v>
      </c>
      <c r="E230" s="43" t="s">
        <v>495</v>
      </c>
      <c r="F230" s="43"/>
      <c r="G230" s="44">
        <f>G231</f>
        <v>1595</v>
      </c>
      <c r="H230" s="44">
        <f>H231</f>
        <v>1595</v>
      </c>
      <c r="I230" s="192">
        <f t="shared" si="10"/>
        <v>100</v>
      </c>
    </row>
    <row r="231" spans="1:9" ht="31.5" customHeight="1">
      <c r="A231" s="54"/>
      <c r="B231" s="46" t="s">
        <v>560</v>
      </c>
      <c r="C231" s="43" t="s">
        <v>280</v>
      </c>
      <c r="D231" s="43" t="s">
        <v>199</v>
      </c>
      <c r="E231" s="43" t="s">
        <v>496</v>
      </c>
      <c r="F231" s="43"/>
      <c r="G231" s="44">
        <f>G232+G235</f>
        <v>1595</v>
      </c>
      <c r="H231" s="44">
        <f>H232+H235</f>
        <v>1595</v>
      </c>
      <c r="I231" s="192">
        <f t="shared" si="10"/>
        <v>100</v>
      </c>
    </row>
    <row r="232" spans="1:9" ht="30" customHeight="1">
      <c r="A232" s="54"/>
      <c r="B232" s="46" t="s">
        <v>561</v>
      </c>
      <c r="C232" s="43" t="s">
        <v>280</v>
      </c>
      <c r="D232" s="43" t="s">
        <v>199</v>
      </c>
      <c r="E232" s="43" t="s">
        <v>635</v>
      </c>
      <c r="F232" s="43"/>
      <c r="G232" s="44">
        <f>G233</f>
        <v>1400</v>
      </c>
      <c r="H232" s="44">
        <f>H233</f>
        <v>1400</v>
      </c>
      <c r="I232" s="192">
        <f t="shared" si="10"/>
        <v>100</v>
      </c>
    </row>
    <row r="233" spans="1:9" ht="44.25" customHeight="1">
      <c r="A233" s="54"/>
      <c r="B233" s="46" t="s">
        <v>529</v>
      </c>
      <c r="C233" s="43" t="s">
        <v>280</v>
      </c>
      <c r="D233" s="43" t="s">
        <v>199</v>
      </c>
      <c r="E233" s="43" t="s">
        <v>497</v>
      </c>
      <c r="F233" s="43"/>
      <c r="G233" s="44">
        <f>G234</f>
        <v>1400</v>
      </c>
      <c r="H233" s="44">
        <f>H234</f>
        <v>1400</v>
      </c>
      <c r="I233" s="192">
        <f t="shared" si="10"/>
        <v>100</v>
      </c>
    </row>
    <row r="234" spans="1:9" ht="33" customHeight="1">
      <c r="A234" s="54"/>
      <c r="B234" s="42" t="s">
        <v>205</v>
      </c>
      <c r="C234" s="43" t="s">
        <v>280</v>
      </c>
      <c r="D234" s="43" t="s">
        <v>199</v>
      </c>
      <c r="E234" s="43" t="s">
        <v>497</v>
      </c>
      <c r="F234" s="43" t="s">
        <v>247</v>
      </c>
      <c r="G234" s="44">
        <v>1400</v>
      </c>
      <c r="H234" s="44">
        <v>1400</v>
      </c>
      <c r="I234" s="192">
        <f t="shared" si="10"/>
        <v>100</v>
      </c>
    </row>
    <row r="235" spans="1:9" ht="43.5" customHeight="1">
      <c r="A235" s="54"/>
      <c r="B235" s="46" t="s">
        <v>86</v>
      </c>
      <c r="C235" s="43" t="s">
        <v>280</v>
      </c>
      <c r="D235" s="43" t="s">
        <v>199</v>
      </c>
      <c r="E235" s="43" t="s">
        <v>87</v>
      </c>
      <c r="F235" s="43"/>
      <c r="G235" s="44">
        <f>G236</f>
        <v>195</v>
      </c>
      <c r="H235" s="44">
        <f>H236</f>
        <v>195</v>
      </c>
      <c r="I235" s="192">
        <f t="shared" si="10"/>
        <v>100</v>
      </c>
    </row>
    <row r="236" spans="1:9" ht="29.25" customHeight="1">
      <c r="A236" s="54"/>
      <c r="B236" s="42" t="s">
        <v>205</v>
      </c>
      <c r="C236" s="43" t="s">
        <v>280</v>
      </c>
      <c r="D236" s="43" t="s">
        <v>199</v>
      </c>
      <c r="E236" s="43" t="s">
        <v>87</v>
      </c>
      <c r="F236" s="43" t="s">
        <v>247</v>
      </c>
      <c r="G236" s="44">
        <v>195</v>
      </c>
      <c r="H236" s="44">
        <v>195</v>
      </c>
      <c r="I236" s="192">
        <f t="shared" si="10"/>
        <v>100</v>
      </c>
    </row>
    <row r="237" spans="1:9" ht="17.25" customHeight="1">
      <c r="A237" s="54"/>
      <c r="B237" s="62" t="s">
        <v>597</v>
      </c>
      <c r="C237" s="47" t="s">
        <v>280</v>
      </c>
      <c r="D237" s="47" t="s">
        <v>199</v>
      </c>
      <c r="E237" s="47" t="s">
        <v>87</v>
      </c>
      <c r="F237" s="43"/>
      <c r="G237" s="63">
        <v>195</v>
      </c>
      <c r="H237" s="63">
        <v>24.18</v>
      </c>
      <c r="I237" s="192">
        <f t="shared" si="10"/>
        <v>12.4</v>
      </c>
    </row>
    <row r="238" spans="1:9" ht="17.25" customHeight="1">
      <c r="A238" s="178"/>
      <c r="B238" s="42" t="s">
        <v>309</v>
      </c>
      <c r="C238" s="43" t="s">
        <v>280</v>
      </c>
      <c r="D238" s="43" t="s">
        <v>334</v>
      </c>
      <c r="E238" s="47"/>
      <c r="F238" s="47"/>
      <c r="G238" s="44">
        <f aca="true" t="shared" si="11" ref="G238:H240">G239</f>
        <v>9457.505</v>
      </c>
      <c r="H238" s="44">
        <f t="shared" si="11"/>
        <v>9457.505</v>
      </c>
      <c r="I238" s="192">
        <f t="shared" si="10"/>
        <v>100</v>
      </c>
    </row>
    <row r="239" spans="1:9" ht="29.25" customHeight="1">
      <c r="A239" s="178"/>
      <c r="B239" s="46" t="s">
        <v>579</v>
      </c>
      <c r="C239" s="43" t="s">
        <v>280</v>
      </c>
      <c r="D239" s="43" t="s">
        <v>334</v>
      </c>
      <c r="E239" s="43" t="s">
        <v>495</v>
      </c>
      <c r="F239" s="47"/>
      <c r="G239" s="44">
        <f t="shared" si="11"/>
        <v>9457.505</v>
      </c>
      <c r="H239" s="44">
        <f t="shared" si="11"/>
        <v>9457.505</v>
      </c>
      <c r="I239" s="192">
        <f t="shared" si="10"/>
        <v>100</v>
      </c>
    </row>
    <row r="240" spans="1:9" ht="17.25" customHeight="1">
      <c r="A240" s="178"/>
      <c r="B240" s="46" t="s">
        <v>563</v>
      </c>
      <c r="C240" s="43" t="s">
        <v>280</v>
      </c>
      <c r="D240" s="43" t="s">
        <v>334</v>
      </c>
      <c r="E240" s="43" t="s">
        <v>578</v>
      </c>
      <c r="F240" s="43"/>
      <c r="G240" s="44">
        <f t="shared" si="11"/>
        <v>9457.505</v>
      </c>
      <c r="H240" s="44">
        <f t="shared" si="11"/>
        <v>9457.505</v>
      </c>
      <c r="I240" s="192">
        <f t="shared" si="10"/>
        <v>100</v>
      </c>
    </row>
    <row r="241" spans="1:9" ht="44.25" customHeight="1">
      <c r="A241" s="178"/>
      <c r="B241" s="46" t="s">
        <v>564</v>
      </c>
      <c r="C241" s="43" t="s">
        <v>280</v>
      </c>
      <c r="D241" s="43" t="s">
        <v>334</v>
      </c>
      <c r="E241" s="43" t="s">
        <v>636</v>
      </c>
      <c r="F241" s="43"/>
      <c r="G241" s="44">
        <f>G242+G244</f>
        <v>9457.505</v>
      </c>
      <c r="H241" s="44">
        <f>H242+H244</f>
        <v>9457.505</v>
      </c>
      <c r="I241" s="192">
        <f t="shared" si="10"/>
        <v>100</v>
      </c>
    </row>
    <row r="242" spans="1:9" ht="57" customHeight="1">
      <c r="A242" s="178"/>
      <c r="B242" s="46" t="s">
        <v>566</v>
      </c>
      <c r="C242" s="43" t="s">
        <v>280</v>
      </c>
      <c r="D242" s="43" t="s">
        <v>334</v>
      </c>
      <c r="E242" s="43" t="s">
        <v>498</v>
      </c>
      <c r="F242" s="43"/>
      <c r="G242" s="44">
        <f>G243</f>
        <v>8944.157</v>
      </c>
      <c r="H242" s="44">
        <f>H243</f>
        <v>8944.157</v>
      </c>
      <c r="I242" s="192">
        <f t="shared" si="10"/>
        <v>100</v>
      </c>
    </row>
    <row r="243" spans="1:9" ht="31.5" customHeight="1">
      <c r="A243" s="178"/>
      <c r="B243" s="42" t="s">
        <v>205</v>
      </c>
      <c r="C243" s="43" t="s">
        <v>280</v>
      </c>
      <c r="D243" s="43" t="s">
        <v>334</v>
      </c>
      <c r="E243" s="43" t="s">
        <v>498</v>
      </c>
      <c r="F243" s="43" t="s">
        <v>247</v>
      </c>
      <c r="G243" s="44">
        <v>8944.157</v>
      </c>
      <c r="H243" s="44">
        <v>8944.157</v>
      </c>
      <c r="I243" s="192">
        <f t="shared" si="10"/>
        <v>100</v>
      </c>
    </row>
    <row r="244" spans="1:9" ht="66" customHeight="1">
      <c r="A244" s="178"/>
      <c r="B244" s="46" t="s">
        <v>129</v>
      </c>
      <c r="C244" s="43" t="s">
        <v>280</v>
      </c>
      <c r="D244" s="43" t="s">
        <v>334</v>
      </c>
      <c r="E244" s="43" t="s">
        <v>128</v>
      </c>
      <c r="F244" s="43"/>
      <c r="G244" s="44">
        <f>G245</f>
        <v>513.348</v>
      </c>
      <c r="H244" s="44">
        <f>H245</f>
        <v>513.348</v>
      </c>
      <c r="I244" s="192">
        <f t="shared" si="10"/>
        <v>100</v>
      </c>
    </row>
    <row r="245" spans="1:9" ht="31.5" customHeight="1">
      <c r="A245" s="178"/>
      <c r="B245" s="42" t="s">
        <v>205</v>
      </c>
      <c r="C245" s="43" t="s">
        <v>280</v>
      </c>
      <c r="D245" s="43" t="s">
        <v>334</v>
      </c>
      <c r="E245" s="43" t="s">
        <v>128</v>
      </c>
      <c r="F245" s="43" t="s">
        <v>247</v>
      </c>
      <c r="G245" s="44">
        <v>513.348</v>
      </c>
      <c r="H245" s="44">
        <v>513.348</v>
      </c>
      <c r="I245" s="192">
        <f t="shared" si="10"/>
        <v>100</v>
      </c>
    </row>
    <row r="246" spans="1:9" ht="18" customHeight="1">
      <c r="A246" s="54"/>
      <c r="B246" s="46" t="s">
        <v>201</v>
      </c>
      <c r="C246" s="43" t="s">
        <v>280</v>
      </c>
      <c r="D246" s="43">
        <v>1001</v>
      </c>
      <c r="E246" s="43"/>
      <c r="F246" s="43"/>
      <c r="G246" s="44">
        <f aca="true" t="shared" si="12" ref="G246:H249">G247</f>
        <v>2486.17042</v>
      </c>
      <c r="H246" s="44">
        <f t="shared" si="12"/>
        <v>2486.17042</v>
      </c>
      <c r="I246" s="192">
        <f t="shared" si="10"/>
        <v>100</v>
      </c>
    </row>
    <row r="247" spans="1:9" ht="29.25" customHeight="1">
      <c r="A247" s="54"/>
      <c r="B247" s="46" t="s">
        <v>580</v>
      </c>
      <c r="C247" s="43" t="s">
        <v>280</v>
      </c>
      <c r="D247" s="43">
        <v>1001</v>
      </c>
      <c r="E247" s="43" t="s">
        <v>465</v>
      </c>
      <c r="F247" s="43"/>
      <c r="G247" s="44">
        <f t="shared" si="12"/>
        <v>2486.17042</v>
      </c>
      <c r="H247" s="44">
        <f t="shared" si="12"/>
        <v>2486.17042</v>
      </c>
      <c r="I247" s="192">
        <f t="shared" si="10"/>
        <v>100</v>
      </c>
    </row>
    <row r="248" spans="1:9" ht="27.75" customHeight="1">
      <c r="A248" s="54"/>
      <c r="B248" s="46" t="s">
        <v>567</v>
      </c>
      <c r="C248" s="43" t="s">
        <v>280</v>
      </c>
      <c r="D248" s="43" t="s">
        <v>202</v>
      </c>
      <c r="E248" s="43" t="s">
        <v>499</v>
      </c>
      <c r="F248" s="43"/>
      <c r="G248" s="44">
        <f t="shared" si="12"/>
        <v>2486.17042</v>
      </c>
      <c r="H248" s="44">
        <f t="shared" si="12"/>
        <v>2486.17042</v>
      </c>
      <c r="I248" s="192">
        <f t="shared" si="10"/>
        <v>100</v>
      </c>
    </row>
    <row r="249" spans="1:9" ht="31.5" customHeight="1">
      <c r="A249" s="54"/>
      <c r="B249" s="46" t="s">
        <v>500</v>
      </c>
      <c r="C249" s="43" t="s">
        <v>280</v>
      </c>
      <c r="D249" s="43" t="s">
        <v>202</v>
      </c>
      <c r="E249" s="43" t="s">
        <v>501</v>
      </c>
      <c r="F249" s="43"/>
      <c r="G249" s="44">
        <f t="shared" si="12"/>
        <v>2486.17042</v>
      </c>
      <c r="H249" s="44">
        <f t="shared" si="12"/>
        <v>2486.17042</v>
      </c>
      <c r="I249" s="192">
        <f t="shared" si="10"/>
        <v>100</v>
      </c>
    </row>
    <row r="250" spans="1:9" ht="18.75" customHeight="1">
      <c r="A250" s="178"/>
      <c r="B250" s="42" t="s">
        <v>248</v>
      </c>
      <c r="C250" s="43" t="s">
        <v>280</v>
      </c>
      <c r="D250" s="43">
        <v>1001</v>
      </c>
      <c r="E250" s="43" t="s">
        <v>501</v>
      </c>
      <c r="F250" s="43" t="s">
        <v>249</v>
      </c>
      <c r="G250" s="44">
        <v>2486.17042</v>
      </c>
      <c r="H250" s="44">
        <v>2486.17042</v>
      </c>
      <c r="I250" s="192">
        <f t="shared" si="10"/>
        <v>100</v>
      </c>
    </row>
    <row r="251" spans="1:9" ht="17.25" customHeight="1">
      <c r="A251" s="54"/>
      <c r="B251" s="46" t="s">
        <v>417</v>
      </c>
      <c r="C251" s="43" t="s">
        <v>280</v>
      </c>
      <c r="D251" s="43">
        <v>1003</v>
      </c>
      <c r="E251" s="43"/>
      <c r="F251" s="43"/>
      <c r="G251" s="44">
        <f>G252+G257</f>
        <v>7007</v>
      </c>
      <c r="H251" s="44">
        <f>H252+H257</f>
        <v>5887.26639</v>
      </c>
      <c r="I251" s="192">
        <f t="shared" si="10"/>
        <v>84.01978578564292</v>
      </c>
    </row>
    <row r="252" spans="1:9" ht="28.5" customHeight="1">
      <c r="A252" s="54"/>
      <c r="B252" s="46" t="s">
        <v>580</v>
      </c>
      <c r="C252" s="43" t="s">
        <v>280</v>
      </c>
      <c r="D252" s="43" t="s">
        <v>419</v>
      </c>
      <c r="E252" s="43" t="s">
        <v>465</v>
      </c>
      <c r="F252" s="43"/>
      <c r="G252" s="44">
        <f>G253</f>
        <v>6277</v>
      </c>
      <c r="H252" s="44">
        <f>H253</f>
        <v>5212.26639</v>
      </c>
      <c r="I252" s="192">
        <f t="shared" si="10"/>
        <v>83.03754006691094</v>
      </c>
    </row>
    <row r="253" spans="1:9" ht="18.75" customHeight="1">
      <c r="A253" s="54"/>
      <c r="B253" s="46" t="s">
        <v>535</v>
      </c>
      <c r="C253" s="43" t="s">
        <v>280</v>
      </c>
      <c r="D253" s="43" t="s">
        <v>419</v>
      </c>
      <c r="E253" s="43" t="s">
        <v>499</v>
      </c>
      <c r="F253" s="43"/>
      <c r="G253" s="44">
        <f>G254</f>
        <v>6277</v>
      </c>
      <c r="H253" s="44">
        <f>H254</f>
        <v>5212.26639</v>
      </c>
      <c r="I253" s="192">
        <f t="shared" si="10"/>
        <v>83.03754006691094</v>
      </c>
    </row>
    <row r="254" spans="1:9" ht="42.75" customHeight="1">
      <c r="A254" s="54"/>
      <c r="B254" s="42" t="s">
        <v>88</v>
      </c>
      <c r="C254" s="43" t="s">
        <v>280</v>
      </c>
      <c r="D254" s="43" t="s">
        <v>419</v>
      </c>
      <c r="E254" s="43" t="s">
        <v>502</v>
      </c>
      <c r="F254" s="43"/>
      <c r="G254" s="44">
        <f>G255+G256</f>
        <v>6277</v>
      </c>
      <c r="H254" s="44">
        <f>H255+H256</f>
        <v>5212.26639</v>
      </c>
      <c r="I254" s="192">
        <f t="shared" si="10"/>
        <v>83.03754006691094</v>
      </c>
    </row>
    <row r="255" spans="1:9" ht="28.5" customHeight="1">
      <c r="A255" s="54"/>
      <c r="B255" s="45" t="s">
        <v>431</v>
      </c>
      <c r="C255" s="43" t="s">
        <v>280</v>
      </c>
      <c r="D255" s="43" t="s">
        <v>419</v>
      </c>
      <c r="E255" s="43" t="s">
        <v>502</v>
      </c>
      <c r="F255" s="43" t="s">
        <v>434</v>
      </c>
      <c r="G255" s="44">
        <v>737</v>
      </c>
      <c r="H255" s="44">
        <v>728</v>
      </c>
      <c r="I255" s="192">
        <f t="shared" si="10"/>
        <v>98.7788331071913</v>
      </c>
    </row>
    <row r="256" spans="1:9" ht="17.25" customHeight="1">
      <c r="A256" s="54"/>
      <c r="B256" s="42" t="s">
        <v>248</v>
      </c>
      <c r="C256" s="43" t="s">
        <v>280</v>
      </c>
      <c r="D256" s="43" t="s">
        <v>419</v>
      </c>
      <c r="E256" s="43" t="s">
        <v>502</v>
      </c>
      <c r="F256" s="43" t="s">
        <v>249</v>
      </c>
      <c r="G256" s="44">
        <v>5540</v>
      </c>
      <c r="H256" s="44">
        <v>4484.26639</v>
      </c>
      <c r="I256" s="192">
        <f t="shared" si="10"/>
        <v>80.94343664259928</v>
      </c>
    </row>
    <row r="257" spans="1:9" ht="27.75" customHeight="1">
      <c r="A257" s="54"/>
      <c r="B257" s="46" t="s">
        <v>606</v>
      </c>
      <c r="C257" s="43" t="s">
        <v>280</v>
      </c>
      <c r="D257" s="43" t="s">
        <v>419</v>
      </c>
      <c r="E257" s="43" t="s">
        <v>452</v>
      </c>
      <c r="F257" s="43"/>
      <c r="G257" s="44">
        <f aca="true" t="shared" si="13" ref="G257:H260">G258</f>
        <v>730</v>
      </c>
      <c r="H257" s="44">
        <f t="shared" si="13"/>
        <v>675</v>
      </c>
      <c r="I257" s="192">
        <f t="shared" si="10"/>
        <v>92.46575342465754</v>
      </c>
    </row>
    <row r="258" spans="1:9" ht="18.75" customHeight="1">
      <c r="A258" s="54"/>
      <c r="B258" s="46" t="s">
        <v>522</v>
      </c>
      <c r="C258" s="43" t="s">
        <v>280</v>
      </c>
      <c r="D258" s="43" t="s">
        <v>419</v>
      </c>
      <c r="E258" s="43" t="s">
        <v>452</v>
      </c>
      <c r="F258" s="43"/>
      <c r="G258" s="44">
        <f t="shared" si="13"/>
        <v>730</v>
      </c>
      <c r="H258" s="44">
        <f t="shared" si="13"/>
        <v>675</v>
      </c>
      <c r="I258" s="192">
        <f t="shared" si="10"/>
        <v>92.46575342465754</v>
      </c>
    </row>
    <row r="259" spans="1:9" ht="16.5" customHeight="1">
      <c r="A259" s="54"/>
      <c r="B259" s="42" t="s">
        <v>523</v>
      </c>
      <c r="C259" s="43" t="s">
        <v>280</v>
      </c>
      <c r="D259" s="43" t="s">
        <v>419</v>
      </c>
      <c r="E259" s="43" t="s">
        <v>456</v>
      </c>
      <c r="F259" s="43"/>
      <c r="G259" s="44">
        <f t="shared" si="13"/>
        <v>730</v>
      </c>
      <c r="H259" s="44">
        <f t="shared" si="13"/>
        <v>675</v>
      </c>
      <c r="I259" s="192">
        <f t="shared" si="10"/>
        <v>92.46575342465754</v>
      </c>
    </row>
    <row r="260" spans="1:9" ht="57" customHeight="1">
      <c r="A260" s="54"/>
      <c r="B260" s="55" t="s">
        <v>525</v>
      </c>
      <c r="C260" s="43" t="s">
        <v>280</v>
      </c>
      <c r="D260" s="43" t="s">
        <v>419</v>
      </c>
      <c r="E260" s="43" t="s">
        <v>459</v>
      </c>
      <c r="F260" s="47"/>
      <c r="G260" s="44">
        <f t="shared" si="13"/>
        <v>730</v>
      </c>
      <c r="H260" s="44">
        <f t="shared" si="13"/>
        <v>675</v>
      </c>
      <c r="I260" s="192">
        <f t="shared" si="10"/>
        <v>92.46575342465754</v>
      </c>
    </row>
    <row r="261" spans="1:9" ht="18.75" customHeight="1">
      <c r="A261" s="54"/>
      <c r="B261" s="42" t="s">
        <v>248</v>
      </c>
      <c r="C261" s="43" t="s">
        <v>280</v>
      </c>
      <c r="D261" s="43" t="s">
        <v>419</v>
      </c>
      <c r="E261" s="43" t="s">
        <v>459</v>
      </c>
      <c r="F261" s="43" t="s">
        <v>249</v>
      </c>
      <c r="G261" s="44">
        <v>730</v>
      </c>
      <c r="H261" s="44">
        <v>675</v>
      </c>
      <c r="I261" s="192">
        <f t="shared" si="10"/>
        <v>92.46575342465754</v>
      </c>
    </row>
    <row r="262" spans="1:9" ht="16.5" customHeight="1">
      <c r="A262" s="54"/>
      <c r="B262" s="42" t="s">
        <v>225</v>
      </c>
      <c r="C262" s="43" t="s">
        <v>280</v>
      </c>
      <c r="D262" s="43" t="s">
        <v>418</v>
      </c>
      <c r="E262" s="43"/>
      <c r="F262" s="43"/>
      <c r="G262" s="44">
        <f>G263</f>
        <v>24191.78018</v>
      </c>
      <c r="H262" s="44">
        <f>H263</f>
        <v>24097.94904</v>
      </c>
      <c r="I262" s="192">
        <f t="shared" si="10"/>
        <v>99.61213627396641</v>
      </c>
    </row>
    <row r="263" spans="1:9" ht="16.5" customHeight="1">
      <c r="A263" s="54"/>
      <c r="B263" s="46" t="s">
        <v>380</v>
      </c>
      <c r="C263" s="43" t="s">
        <v>280</v>
      </c>
      <c r="D263" s="43" t="s">
        <v>418</v>
      </c>
      <c r="E263" s="43" t="s">
        <v>465</v>
      </c>
      <c r="F263" s="43"/>
      <c r="G263" s="44">
        <f>G264</f>
        <v>24191.78018</v>
      </c>
      <c r="H263" s="44">
        <f>H264</f>
        <v>24097.94904</v>
      </c>
      <c r="I263" s="192">
        <f t="shared" si="10"/>
        <v>99.61213627396641</v>
      </c>
    </row>
    <row r="264" spans="1:9" ht="18.75" customHeight="1">
      <c r="A264" s="54"/>
      <c r="B264" s="46" t="s">
        <v>534</v>
      </c>
      <c r="C264" s="43" t="s">
        <v>280</v>
      </c>
      <c r="D264" s="43" t="s">
        <v>418</v>
      </c>
      <c r="E264" s="43" t="s">
        <v>503</v>
      </c>
      <c r="F264" s="43"/>
      <c r="G264" s="44">
        <f>G268+G265+G271+G276</f>
        <v>24191.78018</v>
      </c>
      <c r="H264" s="44">
        <f>H268+H265+H271+H276</f>
        <v>24097.94904</v>
      </c>
      <c r="I264" s="192">
        <f t="shared" si="10"/>
        <v>99.61213627396641</v>
      </c>
    </row>
    <row r="265" spans="1:9" ht="69.75" customHeight="1">
      <c r="A265" s="54"/>
      <c r="B265" s="67" t="s">
        <v>569</v>
      </c>
      <c r="C265" s="43" t="s">
        <v>280</v>
      </c>
      <c r="D265" s="43" t="s">
        <v>418</v>
      </c>
      <c r="E265" s="43" t="s">
        <v>467</v>
      </c>
      <c r="F265" s="43"/>
      <c r="G265" s="44">
        <f>G266+G267</f>
        <v>2632.3</v>
      </c>
      <c r="H265" s="44">
        <f>H266+H267</f>
        <v>2632.3</v>
      </c>
      <c r="I265" s="192">
        <f t="shared" si="10"/>
        <v>100</v>
      </c>
    </row>
    <row r="266" spans="1:9" ht="28.5" customHeight="1">
      <c r="A266" s="54"/>
      <c r="B266" s="45" t="s">
        <v>431</v>
      </c>
      <c r="C266" s="43" t="s">
        <v>280</v>
      </c>
      <c r="D266" s="43" t="s">
        <v>418</v>
      </c>
      <c r="E266" s="43" t="s">
        <v>467</v>
      </c>
      <c r="F266" s="43" t="s">
        <v>434</v>
      </c>
      <c r="G266" s="44">
        <v>53.9</v>
      </c>
      <c r="H266" s="44">
        <v>53.9</v>
      </c>
      <c r="I266" s="192">
        <f t="shared" si="10"/>
        <v>100</v>
      </c>
    </row>
    <row r="267" spans="1:9" ht="18.75" customHeight="1">
      <c r="A267" s="178"/>
      <c r="B267" s="42" t="s">
        <v>248</v>
      </c>
      <c r="C267" s="43" t="s">
        <v>280</v>
      </c>
      <c r="D267" s="43" t="s">
        <v>418</v>
      </c>
      <c r="E267" s="43" t="s">
        <v>467</v>
      </c>
      <c r="F267" s="43" t="s">
        <v>249</v>
      </c>
      <c r="G267" s="44">
        <f>2678.9-100.5</f>
        <v>2578.4</v>
      </c>
      <c r="H267" s="44">
        <v>2578.4</v>
      </c>
      <c r="I267" s="192">
        <f t="shared" si="10"/>
        <v>100</v>
      </c>
    </row>
    <row r="268" spans="1:9" ht="194.25" customHeight="1">
      <c r="A268" s="181"/>
      <c r="B268" s="64" t="s">
        <v>568</v>
      </c>
      <c r="C268" s="65" t="s">
        <v>280</v>
      </c>
      <c r="D268" s="43" t="s">
        <v>418</v>
      </c>
      <c r="E268" s="43" t="s">
        <v>504</v>
      </c>
      <c r="F268" s="43"/>
      <c r="G268" s="44">
        <f>G269+G270</f>
        <v>21252.517000000003</v>
      </c>
      <c r="H268" s="44">
        <f>H269+H270</f>
        <v>21158.68586</v>
      </c>
      <c r="I268" s="192">
        <f t="shared" si="10"/>
        <v>99.55849398920607</v>
      </c>
    </row>
    <row r="269" spans="1:9" ht="28.5" customHeight="1">
      <c r="A269" s="54"/>
      <c r="B269" s="45" t="s">
        <v>431</v>
      </c>
      <c r="C269" s="43" t="s">
        <v>280</v>
      </c>
      <c r="D269" s="43" t="s">
        <v>418</v>
      </c>
      <c r="E269" s="43" t="s">
        <v>504</v>
      </c>
      <c r="F269" s="43" t="s">
        <v>434</v>
      </c>
      <c r="G269" s="44">
        <v>38.9298</v>
      </c>
      <c r="H269" s="44">
        <v>38.9298</v>
      </c>
      <c r="I269" s="192">
        <f t="shared" si="10"/>
        <v>100</v>
      </c>
    </row>
    <row r="270" spans="1:9" ht="15" customHeight="1">
      <c r="A270" s="178"/>
      <c r="B270" s="66" t="s">
        <v>248</v>
      </c>
      <c r="C270" s="43" t="s">
        <v>280</v>
      </c>
      <c r="D270" s="43" t="s">
        <v>418</v>
      </c>
      <c r="E270" s="43" t="s">
        <v>504</v>
      </c>
      <c r="F270" s="43" t="s">
        <v>249</v>
      </c>
      <c r="G270" s="44">
        <f>22063.5872-850</f>
        <v>21213.5872</v>
      </c>
      <c r="H270" s="44">
        <v>21119.75606</v>
      </c>
      <c r="I270" s="192">
        <f t="shared" si="10"/>
        <v>99.55768376599691</v>
      </c>
    </row>
    <row r="271" spans="1:9" ht="30.75" customHeight="1">
      <c r="A271" s="178"/>
      <c r="B271" s="52" t="s">
        <v>692</v>
      </c>
      <c r="C271" s="43" t="s">
        <v>280</v>
      </c>
      <c r="D271" s="43" t="s">
        <v>418</v>
      </c>
      <c r="E271" s="43" t="s">
        <v>505</v>
      </c>
      <c r="F271" s="43"/>
      <c r="G271" s="44">
        <f>G274</f>
        <v>156.96318</v>
      </c>
      <c r="H271" s="44">
        <f>H274</f>
        <v>156.96318</v>
      </c>
      <c r="I271" s="192">
        <f t="shared" si="10"/>
        <v>100</v>
      </c>
    </row>
    <row r="272" spans="1:9" ht="69" customHeight="1" hidden="1">
      <c r="A272" s="54"/>
      <c r="B272" s="68" t="s">
        <v>570</v>
      </c>
      <c r="C272" s="43" t="s">
        <v>280</v>
      </c>
      <c r="D272" s="43" t="s">
        <v>418</v>
      </c>
      <c r="E272" s="43" t="s">
        <v>505</v>
      </c>
      <c r="F272" s="43"/>
      <c r="G272" s="44">
        <f>G274</f>
        <v>156.96318</v>
      </c>
      <c r="H272" s="44">
        <f>H274</f>
        <v>156.96318</v>
      </c>
      <c r="I272" s="192">
        <f t="shared" si="10"/>
        <v>100</v>
      </c>
    </row>
    <row r="273" spans="1:9" ht="17.25" customHeight="1" hidden="1">
      <c r="A273" s="54"/>
      <c r="B273" s="69" t="s">
        <v>311</v>
      </c>
      <c r="C273" s="43"/>
      <c r="D273" s="43"/>
      <c r="E273" s="43"/>
      <c r="F273" s="43"/>
      <c r="G273" s="63">
        <f>G274</f>
        <v>156.96318</v>
      </c>
      <c r="H273" s="63">
        <f>H274</f>
        <v>156.96318</v>
      </c>
      <c r="I273" s="192">
        <f t="shared" si="10"/>
        <v>100</v>
      </c>
    </row>
    <row r="274" spans="1:9" ht="20.25" customHeight="1">
      <c r="A274" s="178"/>
      <c r="B274" s="42" t="s">
        <v>248</v>
      </c>
      <c r="C274" s="43" t="s">
        <v>280</v>
      </c>
      <c r="D274" s="43" t="s">
        <v>418</v>
      </c>
      <c r="E274" s="43" t="s">
        <v>505</v>
      </c>
      <c r="F274" s="43" t="s">
        <v>249</v>
      </c>
      <c r="G274" s="44">
        <v>156.96318</v>
      </c>
      <c r="H274" s="44">
        <v>156.96318</v>
      </c>
      <c r="I274" s="192">
        <f t="shared" si="10"/>
        <v>100</v>
      </c>
    </row>
    <row r="275" spans="1:9" ht="19.5" customHeight="1">
      <c r="A275" s="178"/>
      <c r="B275" s="116" t="s">
        <v>311</v>
      </c>
      <c r="C275" s="47" t="s">
        <v>280</v>
      </c>
      <c r="D275" s="47" t="s">
        <v>418</v>
      </c>
      <c r="E275" s="47" t="s">
        <v>626</v>
      </c>
      <c r="F275" s="43"/>
      <c r="G275" s="63">
        <v>156.96318</v>
      </c>
      <c r="H275" s="63">
        <f>G275</f>
        <v>156.96318</v>
      </c>
      <c r="I275" s="192">
        <f>H275/G275*100</f>
        <v>100</v>
      </c>
    </row>
    <row r="276" spans="1:9" ht="56.25" customHeight="1">
      <c r="A276" s="178"/>
      <c r="B276" s="52" t="s">
        <v>114</v>
      </c>
      <c r="C276" s="43" t="s">
        <v>280</v>
      </c>
      <c r="D276" s="43" t="s">
        <v>418</v>
      </c>
      <c r="E276" s="43" t="s">
        <v>130</v>
      </c>
      <c r="F276" s="43"/>
      <c r="G276" s="44">
        <f>G279</f>
        <v>150</v>
      </c>
      <c r="H276" s="44">
        <f>H279</f>
        <v>150</v>
      </c>
      <c r="I276" s="192">
        <f aca="true" t="shared" si="14" ref="I276:I339">H276/G276*100</f>
        <v>100</v>
      </c>
    </row>
    <row r="277" spans="1:9" ht="69" customHeight="1" hidden="1">
      <c r="A277" s="54"/>
      <c r="B277" s="68" t="s">
        <v>570</v>
      </c>
      <c r="C277" s="43" t="s">
        <v>280</v>
      </c>
      <c r="D277" s="43" t="s">
        <v>418</v>
      </c>
      <c r="E277" s="43" t="s">
        <v>505</v>
      </c>
      <c r="F277" s="43"/>
      <c r="G277" s="44">
        <f>G279</f>
        <v>150</v>
      </c>
      <c r="H277" s="44">
        <f>H279</f>
        <v>150</v>
      </c>
      <c r="I277" s="192">
        <f t="shared" si="14"/>
        <v>100</v>
      </c>
    </row>
    <row r="278" spans="1:9" ht="17.25" customHeight="1" hidden="1">
      <c r="A278" s="54"/>
      <c r="B278" s="69" t="s">
        <v>311</v>
      </c>
      <c r="C278" s="43"/>
      <c r="D278" s="43"/>
      <c r="E278" s="43"/>
      <c r="F278" s="43"/>
      <c r="G278" s="63">
        <f>G279</f>
        <v>150</v>
      </c>
      <c r="H278" s="63">
        <f>H279</f>
        <v>150</v>
      </c>
      <c r="I278" s="192">
        <f t="shared" si="14"/>
        <v>100</v>
      </c>
    </row>
    <row r="279" spans="1:9" ht="20.25" customHeight="1">
      <c r="A279" s="178"/>
      <c r="B279" s="42" t="s">
        <v>248</v>
      </c>
      <c r="C279" s="43" t="s">
        <v>280</v>
      </c>
      <c r="D279" s="43" t="s">
        <v>418</v>
      </c>
      <c r="E279" s="43" t="s">
        <v>130</v>
      </c>
      <c r="F279" s="43" t="s">
        <v>249</v>
      </c>
      <c r="G279" s="44">
        <v>150</v>
      </c>
      <c r="H279" s="44">
        <v>150</v>
      </c>
      <c r="I279" s="192">
        <f t="shared" si="14"/>
        <v>100</v>
      </c>
    </row>
    <row r="280" spans="1:9" ht="16.5" customHeight="1">
      <c r="A280" s="54"/>
      <c r="B280" s="46" t="s">
        <v>227</v>
      </c>
      <c r="C280" s="43" t="s">
        <v>280</v>
      </c>
      <c r="D280" s="43">
        <v>1006</v>
      </c>
      <c r="E280" s="43"/>
      <c r="F280" s="43"/>
      <c r="G280" s="44">
        <f>G281</f>
        <v>1367</v>
      </c>
      <c r="H280" s="44">
        <f>H281</f>
        <v>1277.23988</v>
      </c>
      <c r="I280" s="192">
        <f t="shared" si="14"/>
        <v>93.43378785662034</v>
      </c>
    </row>
    <row r="281" spans="1:9" ht="32.25" customHeight="1">
      <c r="A281" s="54"/>
      <c r="B281" s="42" t="s">
        <v>608</v>
      </c>
      <c r="C281" s="43" t="s">
        <v>280</v>
      </c>
      <c r="D281" s="43" t="s">
        <v>283</v>
      </c>
      <c r="E281" s="43" t="s">
        <v>465</v>
      </c>
      <c r="F281" s="43"/>
      <c r="G281" s="44">
        <f>G282</f>
        <v>1367</v>
      </c>
      <c r="H281" s="44">
        <f>H282</f>
        <v>1277.23988</v>
      </c>
      <c r="I281" s="192">
        <f t="shared" si="14"/>
        <v>93.43378785662034</v>
      </c>
    </row>
    <row r="282" spans="1:9" ht="28.5" customHeight="1">
      <c r="A282" s="54"/>
      <c r="B282" s="45" t="s">
        <v>571</v>
      </c>
      <c r="C282" s="43" t="s">
        <v>280</v>
      </c>
      <c r="D282" s="43">
        <v>1006</v>
      </c>
      <c r="E282" s="43" t="s">
        <v>499</v>
      </c>
      <c r="F282" s="43"/>
      <c r="G282" s="44">
        <f>G283+G285+G287+G289+G291+G293</f>
        <v>1367</v>
      </c>
      <c r="H282" s="44">
        <f>H283+H285+H287+H289+H291+H293</f>
        <v>1277.23988</v>
      </c>
      <c r="I282" s="192">
        <f t="shared" si="14"/>
        <v>93.43378785662034</v>
      </c>
    </row>
    <row r="283" spans="1:9" ht="29.25" customHeight="1">
      <c r="A283" s="54"/>
      <c r="B283" s="45" t="s">
        <v>506</v>
      </c>
      <c r="C283" s="43" t="s">
        <v>280</v>
      </c>
      <c r="D283" s="43">
        <v>1006</v>
      </c>
      <c r="E283" s="43" t="s">
        <v>468</v>
      </c>
      <c r="F283" s="43"/>
      <c r="G283" s="44">
        <f>G284</f>
        <v>447</v>
      </c>
      <c r="H283" s="44">
        <f>H284</f>
        <v>446.99988</v>
      </c>
      <c r="I283" s="192">
        <f t="shared" si="14"/>
        <v>99.99997315436242</v>
      </c>
    </row>
    <row r="284" spans="1:9" ht="28.5" customHeight="1">
      <c r="A284" s="54"/>
      <c r="B284" s="45" t="s">
        <v>431</v>
      </c>
      <c r="C284" s="43" t="s">
        <v>280</v>
      </c>
      <c r="D284" s="43">
        <v>1006</v>
      </c>
      <c r="E284" s="43" t="s">
        <v>468</v>
      </c>
      <c r="F284" s="43" t="s">
        <v>434</v>
      </c>
      <c r="G284" s="44">
        <f>42+405</f>
        <v>447</v>
      </c>
      <c r="H284" s="44">
        <v>446.99988</v>
      </c>
      <c r="I284" s="192">
        <f t="shared" si="14"/>
        <v>99.99997315436242</v>
      </c>
    </row>
    <row r="285" spans="1:9" ht="42.75" customHeight="1">
      <c r="A285" s="54"/>
      <c r="B285" s="45" t="s">
        <v>507</v>
      </c>
      <c r="C285" s="43" t="s">
        <v>280</v>
      </c>
      <c r="D285" s="43" t="s">
        <v>283</v>
      </c>
      <c r="E285" s="43" t="s">
        <v>508</v>
      </c>
      <c r="F285" s="43"/>
      <c r="G285" s="44">
        <f>G286</f>
        <v>400</v>
      </c>
      <c r="H285" s="44">
        <f>H286</f>
        <v>317.24</v>
      </c>
      <c r="I285" s="192">
        <f t="shared" si="14"/>
        <v>79.31</v>
      </c>
    </row>
    <row r="286" spans="1:9" ht="18" customHeight="1">
      <c r="A286" s="54"/>
      <c r="B286" s="45" t="s">
        <v>248</v>
      </c>
      <c r="C286" s="43" t="s">
        <v>280</v>
      </c>
      <c r="D286" s="43" t="s">
        <v>283</v>
      </c>
      <c r="E286" s="43" t="s">
        <v>508</v>
      </c>
      <c r="F286" s="43" t="s">
        <v>249</v>
      </c>
      <c r="G286" s="44">
        <v>400</v>
      </c>
      <c r="H286" s="44">
        <v>317.24</v>
      </c>
      <c r="I286" s="192">
        <f t="shared" si="14"/>
        <v>79.31</v>
      </c>
    </row>
    <row r="287" spans="1:9" ht="66.75" customHeight="1">
      <c r="A287" s="54"/>
      <c r="B287" s="45" t="s">
        <v>509</v>
      </c>
      <c r="C287" s="43" t="s">
        <v>280</v>
      </c>
      <c r="D287" s="43" t="s">
        <v>283</v>
      </c>
      <c r="E287" s="43" t="s">
        <v>510</v>
      </c>
      <c r="F287" s="43"/>
      <c r="G287" s="44">
        <f>G288</f>
        <v>200</v>
      </c>
      <c r="H287" s="44">
        <f>H288</f>
        <v>230</v>
      </c>
      <c r="I287" s="192">
        <f t="shared" si="14"/>
        <v>114.99999999999999</v>
      </c>
    </row>
    <row r="288" spans="1:9" ht="27.75" customHeight="1">
      <c r="A288" s="54"/>
      <c r="B288" s="45" t="s">
        <v>431</v>
      </c>
      <c r="C288" s="43" t="s">
        <v>280</v>
      </c>
      <c r="D288" s="43" t="s">
        <v>283</v>
      </c>
      <c r="E288" s="43" t="s">
        <v>510</v>
      </c>
      <c r="F288" s="43" t="s">
        <v>434</v>
      </c>
      <c r="G288" s="44">
        <v>200</v>
      </c>
      <c r="H288" s="44">
        <v>230</v>
      </c>
      <c r="I288" s="192">
        <f t="shared" si="14"/>
        <v>114.99999999999999</v>
      </c>
    </row>
    <row r="289" spans="1:9" ht="43.5" customHeight="1">
      <c r="A289" s="54"/>
      <c r="B289" s="45" t="s">
        <v>617</v>
      </c>
      <c r="C289" s="43" t="s">
        <v>280</v>
      </c>
      <c r="D289" s="43" t="s">
        <v>283</v>
      </c>
      <c r="E289" s="43" t="s">
        <v>618</v>
      </c>
      <c r="F289" s="43"/>
      <c r="G289" s="44">
        <f>G290</f>
        <v>30</v>
      </c>
      <c r="H289" s="44">
        <f>H290</f>
        <v>0</v>
      </c>
      <c r="I289" s="192">
        <f t="shared" si="14"/>
        <v>0</v>
      </c>
    </row>
    <row r="290" spans="1:9" ht="18.75" customHeight="1">
      <c r="A290" s="54"/>
      <c r="B290" s="45" t="s">
        <v>248</v>
      </c>
      <c r="C290" s="43" t="s">
        <v>280</v>
      </c>
      <c r="D290" s="43" t="s">
        <v>283</v>
      </c>
      <c r="E290" s="43" t="s">
        <v>618</v>
      </c>
      <c r="F290" s="43" t="s">
        <v>249</v>
      </c>
      <c r="G290" s="44">
        <v>30</v>
      </c>
      <c r="H290" s="44">
        <v>0</v>
      </c>
      <c r="I290" s="192">
        <f t="shared" si="14"/>
        <v>0</v>
      </c>
    </row>
    <row r="291" spans="1:9" ht="40.5" customHeight="1">
      <c r="A291" s="54"/>
      <c r="B291" s="45" t="s">
        <v>622</v>
      </c>
      <c r="C291" s="43" t="s">
        <v>280</v>
      </c>
      <c r="D291" s="43" t="s">
        <v>283</v>
      </c>
      <c r="E291" s="43" t="s">
        <v>511</v>
      </c>
      <c r="F291" s="43"/>
      <c r="G291" s="44">
        <f>G292</f>
        <v>50</v>
      </c>
      <c r="H291" s="44">
        <f>H292</f>
        <v>50</v>
      </c>
      <c r="I291" s="192">
        <f t="shared" si="14"/>
        <v>100</v>
      </c>
    </row>
    <row r="292" spans="1:9" ht="17.25" customHeight="1">
      <c r="A292" s="54"/>
      <c r="B292" s="45" t="s">
        <v>248</v>
      </c>
      <c r="C292" s="43" t="s">
        <v>280</v>
      </c>
      <c r="D292" s="43" t="s">
        <v>283</v>
      </c>
      <c r="E292" s="43" t="s">
        <v>511</v>
      </c>
      <c r="F292" s="43" t="s">
        <v>249</v>
      </c>
      <c r="G292" s="44">
        <v>50</v>
      </c>
      <c r="H292" s="44">
        <v>50</v>
      </c>
      <c r="I292" s="192">
        <f t="shared" si="14"/>
        <v>100</v>
      </c>
    </row>
    <row r="293" spans="1:9" ht="30" customHeight="1">
      <c r="A293" s="54"/>
      <c r="B293" s="45" t="s">
        <v>25</v>
      </c>
      <c r="C293" s="43" t="s">
        <v>280</v>
      </c>
      <c r="D293" s="43" t="s">
        <v>283</v>
      </c>
      <c r="E293" s="43" t="s">
        <v>26</v>
      </c>
      <c r="F293" s="43"/>
      <c r="G293" s="44">
        <f>G294</f>
        <v>240</v>
      </c>
      <c r="H293" s="44">
        <f>H294</f>
        <v>233</v>
      </c>
      <c r="I293" s="192">
        <f t="shared" si="14"/>
        <v>97.08333333333333</v>
      </c>
    </row>
    <row r="294" spans="1:9" ht="17.25" customHeight="1">
      <c r="A294" s="54"/>
      <c r="B294" s="45" t="s">
        <v>248</v>
      </c>
      <c r="C294" s="43" t="s">
        <v>280</v>
      </c>
      <c r="D294" s="43" t="s">
        <v>283</v>
      </c>
      <c r="E294" s="43" t="s">
        <v>26</v>
      </c>
      <c r="F294" s="43" t="s">
        <v>249</v>
      </c>
      <c r="G294" s="44">
        <v>240</v>
      </c>
      <c r="H294" s="44">
        <v>233</v>
      </c>
      <c r="I294" s="192">
        <f t="shared" si="14"/>
        <v>97.08333333333333</v>
      </c>
    </row>
    <row r="295" spans="1:9" ht="15.75" customHeight="1">
      <c r="A295" s="54"/>
      <c r="B295" s="42" t="s">
        <v>330</v>
      </c>
      <c r="C295" s="43" t="s">
        <v>280</v>
      </c>
      <c r="D295" s="43" t="s">
        <v>335</v>
      </c>
      <c r="E295" s="43"/>
      <c r="F295" s="43"/>
      <c r="G295" s="44">
        <f>G296</f>
        <v>700</v>
      </c>
      <c r="H295" s="44">
        <f>H296</f>
        <v>683.757</v>
      </c>
      <c r="I295" s="192">
        <f t="shared" si="14"/>
        <v>97.67957142857142</v>
      </c>
    </row>
    <row r="296" spans="1:9" ht="29.25" customHeight="1">
      <c r="A296" s="54"/>
      <c r="B296" s="42" t="s">
        <v>591</v>
      </c>
      <c r="C296" s="43" t="s">
        <v>280</v>
      </c>
      <c r="D296" s="43" t="s">
        <v>335</v>
      </c>
      <c r="E296" s="43" t="s">
        <v>572</v>
      </c>
      <c r="F296" s="43"/>
      <c r="G296" s="44">
        <f>G297</f>
        <v>700</v>
      </c>
      <c r="H296" s="44">
        <f>H297</f>
        <v>683.757</v>
      </c>
      <c r="I296" s="192">
        <f t="shared" si="14"/>
        <v>97.67957142857142</v>
      </c>
    </row>
    <row r="297" spans="1:9" ht="27" customHeight="1">
      <c r="A297" s="54"/>
      <c r="B297" s="42" t="s">
        <v>573</v>
      </c>
      <c r="C297" s="43" t="s">
        <v>280</v>
      </c>
      <c r="D297" s="43" t="s">
        <v>335</v>
      </c>
      <c r="E297" s="43" t="s">
        <v>30</v>
      </c>
      <c r="F297" s="43"/>
      <c r="G297" s="44">
        <f>G298+G301</f>
        <v>700</v>
      </c>
      <c r="H297" s="44">
        <f>H298+H301</f>
        <v>683.757</v>
      </c>
      <c r="I297" s="192">
        <f t="shared" si="14"/>
        <v>97.67957142857142</v>
      </c>
    </row>
    <row r="298" spans="1:9" ht="43.5" customHeight="1">
      <c r="A298" s="54"/>
      <c r="B298" s="42" t="s">
        <v>574</v>
      </c>
      <c r="C298" s="43" t="s">
        <v>280</v>
      </c>
      <c r="D298" s="43" t="s">
        <v>335</v>
      </c>
      <c r="E298" s="43" t="s">
        <v>512</v>
      </c>
      <c r="F298" s="43"/>
      <c r="G298" s="44">
        <f>G299+G300</f>
        <v>600</v>
      </c>
      <c r="H298" s="44">
        <f>H299+H300</f>
        <v>583.76</v>
      </c>
      <c r="I298" s="192">
        <f t="shared" si="14"/>
        <v>97.29333333333334</v>
      </c>
    </row>
    <row r="299" spans="1:9" ht="29.25" customHeight="1">
      <c r="A299" s="54"/>
      <c r="B299" s="45" t="s">
        <v>431</v>
      </c>
      <c r="C299" s="43" t="s">
        <v>280</v>
      </c>
      <c r="D299" s="43" t="s">
        <v>335</v>
      </c>
      <c r="E299" s="43" t="s">
        <v>512</v>
      </c>
      <c r="F299" s="43" t="s">
        <v>434</v>
      </c>
      <c r="G299" s="44">
        <v>500</v>
      </c>
      <c r="H299" s="44">
        <v>483.76</v>
      </c>
      <c r="I299" s="192">
        <f t="shared" si="14"/>
        <v>96.752</v>
      </c>
    </row>
    <row r="300" spans="1:9" ht="31.5" customHeight="1">
      <c r="A300" s="178"/>
      <c r="B300" s="42" t="s">
        <v>205</v>
      </c>
      <c r="C300" s="43" t="s">
        <v>280</v>
      </c>
      <c r="D300" s="43" t="s">
        <v>335</v>
      </c>
      <c r="E300" s="43" t="s">
        <v>512</v>
      </c>
      <c r="F300" s="43" t="s">
        <v>247</v>
      </c>
      <c r="G300" s="44">
        <v>100</v>
      </c>
      <c r="H300" s="44">
        <v>100</v>
      </c>
      <c r="I300" s="192">
        <f t="shared" si="14"/>
        <v>100</v>
      </c>
    </row>
    <row r="301" spans="1:9" ht="27" customHeight="1">
      <c r="A301" s="54"/>
      <c r="B301" s="42" t="s">
        <v>27</v>
      </c>
      <c r="C301" s="43" t="s">
        <v>280</v>
      </c>
      <c r="D301" s="43" t="s">
        <v>335</v>
      </c>
      <c r="E301" s="43" t="s">
        <v>28</v>
      </c>
      <c r="F301" s="43"/>
      <c r="G301" s="44">
        <f>G302</f>
        <v>100</v>
      </c>
      <c r="H301" s="44">
        <f>H302</f>
        <v>99.997</v>
      </c>
      <c r="I301" s="192">
        <f t="shared" si="14"/>
        <v>99.997</v>
      </c>
    </row>
    <row r="302" spans="1:9" ht="43.5" customHeight="1">
      <c r="A302" s="54"/>
      <c r="B302" s="42" t="s">
        <v>574</v>
      </c>
      <c r="C302" s="43" t="s">
        <v>280</v>
      </c>
      <c r="D302" s="43" t="s">
        <v>335</v>
      </c>
      <c r="E302" s="43" t="s">
        <v>29</v>
      </c>
      <c r="F302" s="43"/>
      <c r="G302" s="44">
        <f>G303</f>
        <v>100</v>
      </c>
      <c r="H302" s="44">
        <f>H303</f>
        <v>99.997</v>
      </c>
      <c r="I302" s="192">
        <f t="shared" si="14"/>
        <v>99.997</v>
      </c>
    </row>
    <row r="303" spans="1:9" ht="29.25" customHeight="1">
      <c r="A303" s="54"/>
      <c r="B303" s="45" t="s">
        <v>431</v>
      </c>
      <c r="C303" s="43" t="s">
        <v>280</v>
      </c>
      <c r="D303" s="43" t="s">
        <v>335</v>
      </c>
      <c r="E303" s="43" t="s">
        <v>29</v>
      </c>
      <c r="F303" s="43" t="s">
        <v>434</v>
      </c>
      <c r="G303" s="44">
        <v>100</v>
      </c>
      <c r="H303" s="44">
        <v>99.997</v>
      </c>
      <c r="I303" s="192">
        <f t="shared" si="14"/>
        <v>99.997</v>
      </c>
    </row>
    <row r="304" spans="1:9" ht="15.75" customHeight="1">
      <c r="A304" s="54"/>
      <c r="B304" s="42" t="s">
        <v>89</v>
      </c>
      <c r="C304" s="43" t="s">
        <v>280</v>
      </c>
      <c r="D304" s="43" t="s">
        <v>34</v>
      </c>
      <c r="E304" s="43"/>
      <c r="F304" s="43"/>
      <c r="G304" s="44">
        <f aca="true" t="shared" si="15" ref="G304:H307">G305</f>
        <v>50</v>
      </c>
      <c r="H304" s="44">
        <f t="shared" si="15"/>
        <v>50</v>
      </c>
      <c r="I304" s="192">
        <f t="shared" si="14"/>
        <v>100</v>
      </c>
    </row>
    <row r="305" spans="1:9" ht="29.25" customHeight="1">
      <c r="A305" s="54"/>
      <c r="B305" s="42" t="s">
        <v>591</v>
      </c>
      <c r="C305" s="43" t="s">
        <v>280</v>
      </c>
      <c r="D305" s="43" t="s">
        <v>34</v>
      </c>
      <c r="E305" s="43" t="s">
        <v>572</v>
      </c>
      <c r="F305" s="43"/>
      <c r="G305" s="44">
        <f t="shared" si="15"/>
        <v>50</v>
      </c>
      <c r="H305" s="44">
        <f t="shared" si="15"/>
        <v>50</v>
      </c>
      <c r="I305" s="192">
        <f t="shared" si="14"/>
        <v>100</v>
      </c>
    </row>
    <row r="306" spans="1:9" ht="27" customHeight="1">
      <c r="A306" s="54"/>
      <c r="B306" s="42" t="s">
        <v>573</v>
      </c>
      <c r="C306" s="43" t="s">
        <v>280</v>
      </c>
      <c r="D306" s="43" t="s">
        <v>34</v>
      </c>
      <c r="E306" s="43" t="s">
        <v>90</v>
      </c>
      <c r="F306" s="43"/>
      <c r="G306" s="44">
        <f t="shared" si="15"/>
        <v>50</v>
      </c>
      <c r="H306" s="44">
        <f t="shared" si="15"/>
        <v>50</v>
      </c>
      <c r="I306" s="192">
        <f t="shared" si="14"/>
        <v>100</v>
      </c>
    </row>
    <row r="307" spans="1:9" ht="57.75" customHeight="1">
      <c r="A307" s="54"/>
      <c r="B307" s="42" t="s">
        <v>91</v>
      </c>
      <c r="C307" s="43" t="s">
        <v>280</v>
      </c>
      <c r="D307" s="43" t="s">
        <v>34</v>
      </c>
      <c r="E307" s="43" t="s">
        <v>92</v>
      </c>
      <c r="F307" s="43"/>
      <c r="G307" s="44">
        <f t="shared" si="15"/>
        <v>50</v>
      </c>
      <c r="H307" s="44">
        <f t="shared" si="15"/>
        <v>50</v>
      </c>
      <c r="I307" s="192">
        <f t="shared" si="14"/>
        <v>100</v>
      </c>
    </row>
    <row r="308" spans="1:9" ht="31.5" customHeight="1">
      <c r="A308" s="178"/>
      <c r="B308" s="42" t="s">
        <v>205</v>
      </c>
      <c r="C308" s="43" t="s">
        <v>280</v>
      </c>
      <c r="D308" s="43" t="s">
        <v>34</v>
      </c>
      <c r="E308" s="43" t="s">
        <v>92</v>
      </c>
      <c r="F308" s="43" t="s">
        <v>247</v>
      </c>
      <c r="G308" s="44">
        <v>50</v>
      </c>
      <c r="H308" s="44">
        <v>50</v>
      </c>
      <c r="I308" s="192">
        <f t="shared" si="14"/>
        <v>100</v>
      </c>
    </row>
    <row r="309" spans="1:9" ht="18.75" customHeight="1">
      <c r="A309" s="54" t="s">
        <v>228</v>
      </c>
      <c r="B309" s="46" t="s">
        <v>357</v>
      </c>
      <c r="C309" s="43" t="s">
        <v>275</v>
      </c>
      <c r="D309" s="43"/>
      <c r="E309" s="43"/>
      <c r="F309" s="43"/>
      <c r="G309" s="44">
        <f aca="true" t="shared" si="16" ref="G309:H311">G310</f>
        <v>3003.2129999999997</v>
      </c>
      <c r="H309" s="44">
        <f t="shared" si="16"/>
        <v>2637.23128</v>
      </c>
      <c r="I309" s="192">
        <f t="shared" si="14"/>
        <v>87.81366090250675</v>
      </c>
    </row>
    <row r="310" spans="1:9" ht="18.75" customHeight="1">
      <c r="A310" s="54"/>
      <c r="B310" s="46" t="s">
        <v>358</v>
      </c>
      <c r="C310" s="43" t="s">
        <v>275</v>
      </c>
      <c r="D310" s="43" t="s">
        <v>359</v>
      </c>
      <c r="E310" s="43"/>
      <c r="F310" s="43"/>
      <c r="G310" s="44">
        <f t="shared" si="16"/>
        <v>3003.2129999999997</v>
      </c>
      <c r="H310" s="44">
        <f t="shared" si="16"/>
        <v>2637.23128</v>
      </c>
      <c r="I310" s="192">
        <f t="shared" si="14"/>
        <v>87.81366090250675</v>
      </c>
    </row>
    <row r="311" spans="1:9" ht="17.25" customHeight="1">
      <c r="A311" s="54"/>
      <c r="B311" s="46" t="s">
        <v>537</v>
      </c>
      <c r="C311" s="43" t="s">
        <v>275</v>
      </c>
      <c r="D311" s="43" t="s">
        <v>359</v>
      </c>
      <c r="E311" s="43" t="s">
        <v>469</v>
      </c>
      <c r="F311" s="43"/>
      <c r="G311" s="44">
        <f t="shared" si="16"/>
        <v>3003.2129999999997</v>
      </c>
      <c r="H311" s="44">
        <f t="shared" si="16"/>
        <v>2637.23128</v>
      </c>
      <c r="I311" s="192">
        <f t="shared" si="14"/>
        <v>87.81366090250675</v>
      </c>
    </row>
    <row r="312" spans="1:9" ht="54" customHeight="1">
      <c r="A312" s="54"/>
      <c r="B312" s="46" t="s">
        <v>517</v>
      </c>
      <c r="C312" s="43" t="s">
        <v>275</v>
      </c>
      <c r="D312" s="43" t="s">
        <v>359</v>
      </c>
      <c r="E312" s="43" t="s">
        <v>451</v>
      </c>
      <c r="F312" s="43"/>
      <c r="G312" s="44">
        <f>G313+G314+G315</f>
        <v>3003.2129999999997</v>
      </c>
      <c r="H312" s="44">
        <f>H313+H314+H315</f>
        <v>2637.23128</v>
      </c>
      <c r="I312" s="192">
        <f t="shared" si="14"/>
        <v>87.81366090250675</v>
      </c>
    </row>
    <row r="313" spans="1:9" ht="54.75" customHeight="1">
      <c r="A313" s="54"/>
      <c r="B313" s="45" t="s">
        <v>430</v>
      </c>
      <c r="C313" s="43" t="s">
        <v>275</v>
      </c>
      <c r="D313" s="43" t="s">
        <v>359</v>
      </c>
      <c r="E313" s="43" t="s">
        <v>451</v>
      </c>
      <c r="F313" s="43" t="s">
        <v>433</v>
      </c>
      <c r="G313" s="44">
        <v>1779.213</v>
      </c>
      <c r="H313" s="44">
        <v>1772.11508</v>
      </c>
      <c r="I313" s="192">
        <f t="shared" si="14"/>
        <v>99.60106406596626</v>
      </c>
    </row>
    <row r="314" spans="1:9" ht="29.25" customHeight="1">
      <c r="A314" s="54"/>
      <c r="B314" s="45" t="s">
        <v>431</v>
      </c>
      <c r="C314" s="43" t="s">
        <v>275</v>
      </c>
      <c r="D314" s="43" t="s">
        <v>359</v>
      </c>
      <c r="E314" s="43" t="s">
        <v>451</v>
      </c>
      <c r="F314" s="43" t="s">
        <v>434</v>
      </c>
      <c r="G314" s="44">
        <v>1222</v>
      </c>
      <c r="H314" s="44">
        <v>864.95627</v>
      </c>
      <c r="I314" s="192">
        <f t="shared" si="14"/>
        <v>70.78201882160393</v>
      </c>
    </row>
    <row r="315" spans="1:9" ht="15.75" customHeight="1">
      <c r="A315" s="54"/>
      <c r="B315" s="45" t="s">
        <v>432</v>
      </c>
      <c r="C315" s="43" t="s">
        <v>275</v>
      </c>
      <c r="D315" s="43" t="s">
        <v>359</v>
      </c>
      <c r="E315" s="43" t="s">
        <v>451</v>
      </c>
      <c r="F315" s="43" t="s">
        <v>435</v>
      </c>
      <c r="G315" s="44">
        <v>2</v>
      </c>
      <c r="H315" s="44">
        <v>0.15993</v>
      </c>
      <c r="I315" s="192">
        <f t="shared" si="14"/>
        <v>7.996499999999999</v>
      </c>
    </row>
    <row r="316" spans="1:9" ht="29.25" customHeight="1">
      <c r="A316" s="54" t="s">
        <v>360</v>
      </c>
      <c r="B316" s="46" t="s">
        <v>436</v>
      </c>
      <c r="C316" s="43" t="s">
        <v>361</v>
      </c>
      <c r="D316" s="43"/>
      <c r="E316" s="43"/>
      <c r="F316" s="43"/>
      <c r="G316" s="44">
        <f>G318+G323+G340+G350</f>
        <v>18678.77198</v>
      </c>
      <c r="H316" s="44">
        <f>H318+H323+H340+H350</f>
        <v>18509.19244</v>
      </c>
      <c r="I316" s="192">
        <f t="shared" si="14"/>
        <v>99.09212693328246</v>
      </c>
    </row>
    <row r="317" spans="1:9" ht="39.75" customHeight="1">
      <c r="A317" s="54"/>
      <c r="B317" s="56" t="s">
        <v>206</v>
      </c>
      <c r="C317" s="43" t="s">
        <v>361</v>
      </c>
      <c r="D317" s="43" t="s">
        <v>240</v>
      </c>
      <c r="E317" s="43" t="s">
        <v>628</v>
      </c>
      <c r="F317" s="43"/>
      <c r="G317" s="44">
        <f>G316</f>
        <v>18678.77198</v>
      </c>
      <c r="H317" s="44">
        <f>H316</f>
        <v>18509.19244</v>
      </c>
      <c r="I317" s="192">
        <f t="shared" si="14"/>
        <v>99.09212693328246</v>
      </c>
    </row>
    <row r="318" spans="1:9" ht="42" customHeight="1">
      <c r="A318" s="54"/>
      <c r="B318" s="46" t="s">
        <v>282</v>
      </c>
      <c r="C318" s="43" t="s">
        <v>361</v>
      </c>
      <c r="D318" s="43" t="s">
        <v>240</v>
      </c>
      <c r="E318" s="43"/>
      <c r="F318" s="43"/>
      <c r="G318" s="44">
        <f>G319</f>
        <v>3179.514</v>
      </c>
      <c r="H318" s="44">
        <f>H319</f>
        <v>3018.47764</v>
      </c>
      <c r="I318" s="192">
        <f t="shared" si="14"/>
        <v>94.93518946606305</v>
      </c>
    </row>
    <row r="319" spans="1:9" ht="25.5" customHeight="1">
      <c r="A319" s="54"/>
      <c r="B319" s="56" t="s">
        <v>616</v>
      </c>
      <c r="C319" s="43" t="s">
        <v>361</v>
      </c>
      <c r="D319" s="43" t="s">
        <v>240</v>
      </c>
      <c r="E319" s="43" t="s">
        <v>513</v>
      </c>
      <c r="F319" s="43"/>
      <c r="G319" s="44">
        <f>G321</f>
        <v>3179.514</v>
      </c>
      <c r="H319" s="44">
        <f>H321</f>
        <v>3018.47764</v>
      </c>
      <c r="I319" s="192">
        <f t="shared" si="14"/>
        <v>94.93518946606305</v>
      </c>
    </row>
    <row r="320" spans="1:9" ht="27" customHeight="1">
      <c r="A320" s="54"/>
      <c r="B320" s="57" t="s">
        <v>649</v>
      </c>
      <c r="C320" s="43" t="s">
        <v>361</v>
      </c>
      <c r="D320" s="43" t="s">
        <v>240</v>
      </c>
      <c r="E320" s="43" t="s">
        <v>575</v>
      </c>
      <c r="F320" s="43"/>
      <c r="G320" s="44">
        <f>G321</f>
        <v>3179.514</v>
      </c>
      <c r="H320" s="44">
        <f>H321</f>
        <v>3018.47764</v>
      </c>
      <c r="I320" s="192">
        <f t="shared" si="14"/>
        <v>94.93518946606305</v>
      </c>
    </row>
    <row r="321" spans="1:9" ht="52.5" customHeight="1">
      <c r="A321" s="54"/>
      <c r="B321" s="57" t="s">
        <v>517</v>
      </c>
      <c r="C321" s="43" t="s">
        <v>361</v>
      </c>
      <c r="D321" s="43" t="s">
        <v>240</v>
      </c>
      <c r="E321" s="43" t="s">
        <v>601</v>
      </c>
      <c r="F321" s="43"/>
      <c r="G321" s="44">
        <f>G322</f>
        <v>3179.514</v>
      </c>
      <c r="H321" s="44">
        <f>H322</f>
        <v>3018.47764</v>
      </c>
      <c r="I321" s="192">
        <f t="shared" si="14"/>
        <v>94.93518946606305</v>
      </c>
    </row>
    <row r="322" spans="1:9" ht="53.25" customHeight="1">
      <c r="A322" s="54"/>
      <c r="B322" s="45" t="s">
        <v>430</v>
      </c>
      <c r="C322" s="43" t="s">
        <v>361</v>
      </c>
      <c r="D322" s="43" t="s">
        <v>240</v>
      </c>
      <c r="E322" s="43" t="s">
        <v>601</v>
      </c>
      <c r="F322" s="43" t="s">
        <v>433</v>
      </c>
      <c r="G322" s="44">
        <v>3179.514</v>
      </c>
      <c r="H322" s="44">
        <v>3018.47764</v>
      </c>
      <c r="I322" s="192">
        <f t="shared" si="14"/>
        <v>94.93518946606305</v>
      </c>
    </row>
    <row r="323" spans="1:9" ht="21.75" customHeight="1">
      <c r="A323" s="54"/>
      <c r="B323" s="42" t="s">
        <v>242</v>
      </c>
      <c r="C323" s="43" t="s">
        <v>361</v>
      </c>
      <c r="D323" s="43" t="s">
        <v>333</v>
      </c>
      <c r="E323" s="43"/>
      <c r="F323" s="43"/>
      <c r="G323" s="44">
        <f>G324+G334</f>
        <v>7931.4611700000005</v>
      </c>
      <c r="H323" s="44">
        <f>H324+H334</f>
        <v>7922.91799</v>
      </c>
      <c r="I323" s="192">
        <f t="shared" si="14"/>
        <v>99.89228743838129</v>
      </c>
    </row>
    <row r="324" spans="1:9" ht="24.75" customHeight="1">
      <c r="A324" s="54"/>
      <c r="B324" s="56" t="s">
        <v>384</v>
      </c>
      <c r="C324" s="43" t="s">
        <v>361</v>
      </c>
      <c r="D324" s="43" t="s">
        <v>333</v>
      </c>
      <c r="E324" s="43" t="s">
        <v>515</v>
      </c>
      <c r="F324" s="43"/>
      <c r="G324" s="44">
        <f>G325+G328+G331</f>
        <v>3448.6721700000003</v>
      </c>
      <c r="H324" s="44">
        <f>H325+H328+H331</f>
        <v>3448.67191</v>
      </c>
      <c r="I324" s="192">
        <f t="shared" si="14"/>
        <v>99.99999246086647</v>
      </c>
    </row>
    <row r="325" spans="1:9" ht="52.5" customHeight="1">
      <c r="A325" s="54"/>
      <c r="B325" s="58" t="s">
        <v>612</v>
      </c>
      <c r="C325" s="43" t="s">
        <v>361</v>
      </c>
      <c r="D325" s="43" t="s">
        <v>333</v>
      </c>
      <c r="E325" s="43" t="s">
        <v>629</v>
      </c>
      <c r="F325" s="43"/>
      <c r="G325" s="44">
        <f>G326</f>
        <v>904</v>
      </c>
      <c r="H325" s="44">
        <f>H326</f>
        <v>904</v>
      </c>
      <c r="I325" s="192">
        <f t="shared" si="14"/>
        <v>100</v>
      </c>
    </row>
    <row r="326" spans="1:9" ht="40.5" customHeight="1">
      <c r="A326" s="54"/>
      <c r="B326" s="58" t="s">
        <v>547</v>
      </c>
      <c r="C326" s="43" t="s">
        <v>361</v>
      </c>
      <c r="D326" s="43" t="s">
        <v>333</v>
      </c>
      <c r="E326" s="43" t="s">
        <v>630</v>
      </c>
      <c r="F326" s="43"/>
      <c r="G326" s="44">
        <f>G327</f>
        <v>904</v>
      </c>
      <c r="H326" s="44">
        <f>H327</f>
        <v>904</v>
      </c>
      <c r="I326" s="192">
        <f t="shared" si="14"/>
        <v>100</v>
      </c>
    </row>
    <row r="327" spans="1:9" ht="27.75" customHeight="1">
      <c r="A327" s="54"/>
      <c r="B327" s="50" t="s">
        <v>431</v>
      </c>
      <c r="C327" s="43" t="s">
        <v>361</v>
      </c>
      <c r="D327" s="43" t="s">
        <v>333</v>
      </c>
      <c r="E327" s="43" t="s">
        <v>630</v>
      </c>
      <c r="F327" s="43" t="s">
        <v>434</v>
      </c>
      <c r="G327" s="44">
        <v>904</v>
      </c>
      <c r="H327" s="44">
        <v>904</v>
      </c>
      <c r="I327" s="192">
        <f t="shared" si="14"/>
        <v>100</v>
      </c>
    </row>
    <row r="328" spans="1:9" ht="30.75" customHeight="1">
      <c r="A328" s="54"/>
      <c r="B328" s="58" t="s">
        <v>613</v>
      </c>
      <c r="C328" s="43" t="s">
        <v>361</v>
      </c>
      <c r="D328" s="43" t="s">
        <v>333</v>
      </c>
      <c r="E328" s="43" t="s">
        <v>631</v>
      </c>
      <c r="F328" s="43"/>
      <c r="G328" s="44">
        <f>G329</f>
        <v>1675.86217</v>
      </c>
      <c r="H328" s="44">
        <f>H329</f>
        <v>1675.86191</v>
      </c>
      <c r="I328" s="192">
        <f t="shared" si="14"/>
        <v>99.99998448559764</v>
      </c>
    </row>
    <row r="329" spans="1:9" ht="40.5" customHeight="1">
      <c r="A329" s="54"/>
      <c r="B329" s="58" t="s">
        <v>547</v>
      </c>
      <c r="C329" s="43" t="s">
        <v>361</v>
      </c>
      <c r="D329" s="43" t="s">
        <v>333</v>
      </c>
      <c r="E329" s="43" t="s">
        <v>632</v>
      </c>
      <c r="F329" s="43"/>
      <c r="G329" s="44">
        <f>G330</f>
        <v>1675.86217</v>
      </c>
      <c r="H329" s="44">
        <f>H330</f>
        <v>1675.86191</v>
      </c>
      <c r="I329" s="192">
        <f t="shared" si="14"/>
        <v>99.99998448559764</v>
      </c>
    </row>
    <row r="330" spans="1:9" ht="27.75" customHeight="1">
      <c r="A330" s="54"/>
      <c r="B330" s="50" t="s">
        <v>431</v>
      </c>
      <c r="C330" s="43" t="s">
        <v>361</v>
      </c>
      <c r="D330" s="43" t="s">
        <v>333</v>
      </c>
      <c r="E330" s="43" t="s">
        <v>632</v>
      </c>
      <c r="F330" s="43" t="s">
        <v>434</v>
      </c>
      <c r="G330" s="44">
        <v>1675.86217</v>
      </c>
      <c r="H330" s="44">
        <v>1675.86191</v>
      </c>
      <c r="I330" s="192">
        <f t="shared" si="14"/>
        <v>99.99998448559764</v>
      </c>
    </row>
    <row r="331" spans="1:9" ht="54.75" customHeight="1">
      <c r="A331" s="54"/>
      <c r="B331" s="58" t="s">
        <v>615</v>
      </c>
      <c r="C331" s="43" t="s">
        <v>361</v>
      </c>
      <c r="D331" s="43" t="s">
        <v>333</v>
      </c>
      <c r="E331" s="43" t="s">
        <v>633</v>
      </c>
      <c r="F331" s="43"/>
      <c r="G331" s="44">
        <f>G332</f>
        <v>868.81</v>
      </c>
      <c r="H331" s="44">
        <f>H332</f>
        <v>868.81</v>
      </c>
      <c r="I331" s="192">
        <f t="shared" si="14"/>
        <v>100</v>
      </c>
    </row>
    <row r="332" spans="1:9" ht="40.5" customHeight="1">
      <c r="A332" s="54"/>
      <c r="B332" s="58" t="s">
        <v>547</v>
      </c>
      <c r="C332" s="43" t="s">
        <v>361</v>
      </c>
      <c r="D332" s="43" t="s">
        <v>333</v>
      </c>
      <c r="E332" s="43" t="s">
        <v>634</v>
      </c>
      <c r="F332" s="43"/>
      <c r="G332" s="44">
        <f>G333</f>
        <v>868.81</v>
      </c>
      <c r="H332" s="44">
        <f>H333</f>
        <v>868.81</v>
      </c>
      <c r="I332" s="192">
        <f t="shared" si="14"/>
        <v>100</v>
      </c>
    </row>
    <row r="333" spans="1:9" ht="27.75" customHeight="1">
      <c r="A333" s="54"/>
      <c r="B333" s="50" t="s">
        <v>431</v>
      </c>
      <c r="C333" s="43" t="s">
        <v>361</v>
      </c>
      <c r="D333" s="43" t="s">
        <v>333</v>
      </c>
      <c r="E333" s="43" t="s">
        <v>634</v>
      </c>
      <c r="F333" s="43" t="s">
        <v>434</v>
      </c>
      <c r="G333" s="44">
        <v>868.81</v>
      </c>
      <c r="H333" s="44">
        <v>868.81</v>
      </c>
      <c r="I333" s="192">
        <f t="shared" si="14"/>
        <v>100</v>
      </c>
    </row>
    <row r="334" spans="1:9" ht="24.75" customHeight="1">
      <c r="A334" s="54"/>
      <c r="B334" s="51" t="s">
        <v>616</v>
      </c>
      <c r="C334" s="43" t="s">
        <v>361</v>
      </c>
      <c r="D334" s="43" t="s">
        <v>333</v>
      </c>
      <c r="E334" s="43" t="s">
        <v>575</v>
      </c>
      <c r="F334" s="43"/>
      <c r="G334" s="44">
        <f>G336</f>
        <v>4482.789000000001</v>
      </c>
      <c r="H334" s="44">
        <f>H336</f>
        <v>4474.24608</v>
      </c>
      <c r="I334" s="192">
        <f t="shared" si="14"/>
        <v>99.80942846071942</v>
      </c>
    </row>
    <row r="335" spans="1:9" ht="31.5" customHeight="1">
      <c r="A335" s="54"/>
      <c r="B335" s="51" t="s">
        <v>649</v>
      </c>
      <c r="C335" s="43" t="s">
        <v>361</v>
      </c>
      <c r="D335" s="43" t="s">
        <v>333</v>
      </c>
      <c r="E335" s="43" t="s">
        <v>602</v>
      </c>
      <c r="F335" s="43"/>
      <c r="G335" s="44">
        <f>G336</f>
        <v>4482.789000000001</v>
      </c>
      <c r="H335" s="44">
        <f>H336</f>
        <v>4474.24608</v>
      </c>
      <c r="I335" s="192">
        <f t="shared" si="14"/>
        <v>99.80942846071942</v>
      </c>
    </row>
    <row r="336" spans="1:9" ht="44.25" customHeight="1">
      <c r="A336" s="54"/>
      <c r="B336" s="51" t="s">
        <v>548</v>
      </c>
      <c r="C336" s="43" t="s">
        <v>361</v>
      </c>
      <c r="D336" s="43" t="s">
        <v>333</v>
      </c>
      <c r="E336" s="43" t="s">
        <v>514</v>
      </c>
      <c r="F336" s="43"/>
      <c r="G336" s="44">
        <f>G337+G338+G339</f>
        <v>4482.789000000001</v>
      </c>
      <c r="H336" s="44">
        <f>H337+H338+H339</f>
        <v>4474.24608</v>
      </c>
      <c r="I336" s="192">
        <f t="shared" si="14"/>
        <v>99.80942846071942</v>
      </c>
    </row>
    <row r="337" spans="1:9" ht="54.75" customHeight="1">
      <c r="A337" s="54"/>
      <c r="B337" s="50" t="s">
        <v>430</v>
      </c>
      <c r="C337" s="43" t="s">
        <v>361</v>
      </c>
      <c r="D337" s="43" t="s">
        <v>333</v>
      </c>
      <c r="E337" s="43" t="s">
        <v>514</v>
      </c>
      <c r="F337" s="43" t="s">
        <v>433</v>
      </c>
      <c r="G337" s="44">
        <v>3352.869</v>
      </c>
      <c r="H337" s="44">
        <v>3351.34059</v>
      </c>
      <c r="I337" s="192">
        <f t="shared" si="14"/>
        <v>99.95441486082515</v>
      </c>
    </row>
    <row r="338" spans="1:9" ht="27.75" customHeight="1">
      <c r="A338" s="54"/>
      <c r="B338" s="50" t="s">
        <v>431</v>
      </c>
      <c r="C338" s="43" t="s">
        <v>361</v>
      </c>
      <c r="D338" s="43" t="s">
        <v>333</v>
      </c>
      <c r="E338" s="43" t="s">
        <v>514</v>
      </c>
      <c r="F338" s="43" t="s">
        <v>434</v>
      </c>
      <c r="G338" s="44">
        <v>1029.92</v>
      </c>
      <c r="H338" s="44">
        <v>1029.91906</v>
      </c>
      <c r="I338" s="192">
        <f t="shared" si="14"/>
        <v>99.99990873077519</v>
      </c>
    </row>
    <row r="339" spans="1:9" ht="15.75" customHeight="1">
      <c r="A339" s="54"/>
      <c r="B339" s="50" t="s">
        <v>432</v>
      </c>
      <c r="C339" s="43" t="s">
        <v>361</v>
      </c>
      <c r="D339" s="43" t="s">
        <v>333</v>
      </c>
      <c r="E339" s="43" t="s">
        <v>514</v>
      </c>
      <c r="F339" s="43" t="s">
        <v>435</v>
      </c>
      <c r="G339" s="44">
        <v>100</v>
      </c>
      <c r="H339" s="44">
        <v>92.98643</v>
      </c>
      <c r="I339" s="192">
        <f t="shared" si="14"/>
        <v>92.98643</v>
      </c>
    </row>
    <row r="340" spans="1:9" ht="17.25" customHeight="1">
      <c r="A340" s="54"/>
      <c r="B340" s="45" t="s">
        <v>386</v>
      </c>
      <c r="C340" s="43" t="s">
        <v>361</v>
      </c>
      <c r="D340" s="43" t="s">
        <v>388</v>
      </c>
      <c r="E340" s="43"/>
      <c r="F340" s="43"/>
      <c r="G340" s="44">
        <f>G341+G347</f>
        <v>713.79783</v>
      </c>
      <c r="H340" s="44">
        <f>H341+H347</f>
        <v>713.79783</v>
      </c>
      <c r="I340" s="192">
        <f aca="true" t="shared" si="17" ref="I340:I366">H340/G340*100</f>
        <v>100</v>
      </c>
    </row>
    <row r="341" spans="1:9" ht="53.25" customHeight="1">
      <c r="A341" s="54"/>
      <c r="B341" s="50" t="s">
        <v>691</v>
      </c>
      <c r="C341" s="43" t="s">
        <v>361</v>
      </c>
      <c r="D341" s="43" t="s">
        <v>388</v>
      </c>
      <c r="E341" s="43" t="s">
        <v>492</v>
      </c>
      <c r="F341" s="43"/>
      <c r="G341" s="44">
        <f>G342</f>
        <v>144</v>
      </c>
      <c r="H341" s="44">
        <f>H342</f>
        <v>144</v>
      </c>
      <c r="I341" s="192">
        <f t="shared" si="17"/>
        <v>100</v>
      </c>
    </row>
    <row r="342" spans="1:9" ht="30" customHeight="1">
      <c r="A342" s="54"/>
      <c r="B342" s="50" t="s">
        <v>556</v>
      </c>
      <c r="C342" s="43" t="s">
        <v>361</v>
      </c>
      <c r="D342" s="43" t="s">
        <v>388</v>
      </c>
      <c r="E342" s="43" t="s">
        <v>93</v>
      </c>
      <c r="F342" s="43"/>
      <c r="G342" s="44">
        <f>G343+G345</f>
        <v>144</v>
      </c>
      <c r="H342" s="44">
        <f>H343+H345</f>
        <v>144</v>
      </c>
      <c r="I342" s="192">
        <f t="shared" si="17"/>
        <v>100</v>
      </c>
    </row>
    <row r="343" spans="1:9" ht="52.5" customHeight="1">
      <c r="A343" s="54"/>
      <c r="B343" s="42" t="s">
        <v>94</v>
      </c>
      <c r="C343" s="43" t="s">
        <v>361</v>
      </c>
      <c r="D343" s="43" t="s">
        <v>388</v>
      </c>
      <c r="E343" s="43" t="s">
        <v>95</v>
      </c>
      <c r="F343" s="43"/>
      <c r="G343" s="44">
        <f>G344</f>
        <v>100</v>
      </c>
      <c r="H343" s="44">
        <f>H344</f>
        <v>100</v>
      </c>
      <c r="I343" s="192">
        <f t="shared" si="17"/>
        <v>100</v>
      </c>
    </row>
    <row r="344" spans="1:9" ht="30.75" customHeight="1">
      <c r="A344" s="54"/>
      <c r="B344" s="50" t="s">
        <v>431</v>
      </c>
      <c r="C344" s="43" t="s">
        <v>361</v>
      </c>
      <c r="D344" s="43" t="s">
        <v>388</v>
      </c>
      <c r="E344" s="43" t="s">
        <v>95</v>
      </c>
      <c r="F344" s="43" t="s">
        <v>434</v>
      </c>
      <c r="G344" s="44">
        <v>100</v>
      </c>
      <c r="H344" s="44">
        <v>100</v>
      </c>
      <c r="I344" s="192">
        <f t="shared" si="17"/>
        <v>100</v>
      </c>
    </row>
    <row r="345" spans="1:9" ht="55.5" customHeight="1">
      <c r="A345" s="54"/>
      <c r="B345" s="42" t="s">
        <v>96</v>
      </c>
      <c r="C345" s="43" t="s">
        <v>361</v>
      </c>
      <c r="D345" s="43" t="s">
        <v>388</v>
      </c>
      <c r="E345" s="43" t="s">
        <v>97</v>
      </c>
      <c r="F345" s="43"/>
      <c r="G345" s="44">
        <f>G346</f>
        <v>44</v>
      </c>
      <c r="H345" s="44">
        <f>H346</f>
        <v>44</v>
      </c>
      <c r="I345" s="192">
        <f t="shared" si="17"/>
        <v>100</v>
      </c>
    </row>
    <row r="346" spans="1:9" ht="30.75" customHeight="1">
      <c r="A346" s="54"/>
      <c r="B346" s="50" t="s">
        <v>431</v>
      </c>
      <c r="C346" s="43" t="s">
        <v>361</v>
      </c>
      <c r="D346" s="43" t="s">
        <v>388</v>
      </c>
      <c r="E346" s="43" t="s">
        <v>97</v>
      </c>
      <c r="F346" s="43" t="s">
        <v>434</v>
      </c>
      <c r="G346" s="44">
        <v>44</v>
      </c>
      <c r="H346" s="44">
        <v>44</v>
      </c>
      <c r="I346" s="192">
        <f t="shared" si="17"/>
        <v>100</v>
      </c>
    </row>
    <row r="347" spans="1:9" ht="25.5" customHeight="1">
      <c r="A347" s="54"/>
      <c r="B347" s="56" t="s">
        <v>384</v>
      </c>
      <c r="C347" s="43" t="s">
        <v>361</v>
      </c>
      <c r="D347" s="43" t="s">
        <v>388</v>
      </c>
      <c r="E347" s="43" t="s">
        <v>515</v>
      </c>
      <c r="F347" s="43"/>
      <c r="G347" s="44">
        <f>G348</f>
        <v>569.79783</v>
      </c>
      <c r="H347" s="44">
        <f>H348</f>
        <v>569.79783</v>
      </c>
      <c r="I347" s="192">
        <f t="shared" si="17"/>
        <v>100</v>
      </c>
    </row>
    <row r="348" spans="1:9" ht="54" customHeight="1">
      <c r="A348" s="54"/>
      <c r="B348" s="50" t="s">
        <v>596</v>
      </c>
      <c r="C348" s="43" t="s">
        <v>361</v>
      </c>
      <c r="D348" s="43" t="s">
        <v>388</v>
      </c>
      <c r="E348" s="43" t="s">
        <v>614</v>
      </c>
      <c r="F348" s="43"/>
      <c r="G348" s="44">
        <f>G349</f>
        <v>569.79783</v>
      </c>
      <c r="H348" s="44">
        <f>H349</f>
        <v>569.79783</v>
      </c>
      <c r="I348" s="192">
        <f t="shared" si="17"/>
        <v>100</v>
      </c>
    </row>
    <row r="349" spans="1:9" ht="27" customHeight="1">
      <c r="A349" s="54"/>
      <c r="B349" s="50" t="s">
        <v>431</v>
      </c>
      <c r="C349" s="43" t="s">
        <v>361</v>
      </c>
      <c r="D349" s="43" t="s">
        <v>388</v>
      </c>
      <c r="E349" s="43" t="s">
        <v>614</v>
      </c>
      <c r="F349" s="43" t="s">
        <v>434</v>
      </c>
      <c r="G349" s="44">
        <v>569.79783</v>
      </c>
      <c r="H349" s="44">
        <v>569.79783</v>
      </c>
      <c r="I349" s="192">
        <f t="shared" si="17"/>
        <v>100</v>
      </c>
    </row>
    <row r="350" spans="1:9" ht="18" customHeight="1">
      <c r="A350" s="54"/>
      <c r="B350" s="42" t="s">
        <v>226</v>
      </c>
      <c r="C350" s="43" t="s">
        <v>361</v>
      </c>
      <c r="D350" s="43" t="s">
        <v>418</v>
      </c>
      <c r="E350" s="43"/>
      <c r="F350" s="43"/>
      <c r="G350" s="44">
        <f>G351</f>
        <v>6853.99898</v>
      </c>
      <c r="H350" s="44">
        <f>H351</f>
        <v>6853.99898</v>
      </c>
      <c r="I350" s="192">
        <f t="shared" si="17"/>
        <v>100</v>
      </c>
    </row>
    <row r="351" spans="1:9" ht="29.25" customHeight="1">
      <c r="A351" s="54"/>
      <c r="B351" s="46" t="s">
        <v>580</v>
      </c>
      <c r="C351" s="43" t="s">
        <v>361</v>
      </c>
      <c r="D351" s="43" t="s">
        <v>418</v>
      </c>
      <c r="E351" s="43" t="s">
        <v>465</v>
      </c>
      <c r="F351" s="43"/>
      <c r="G351" s="44">
        <f>G352</f>
        <v>6853.99898</v>
      </c>
      <c r="H351" s="44">
        <f>H352</f>
        <v>6853.99898</v>
      </c>
      <c r="I351" s="192">
        <f t="shared" si="17"/>
        <v>100</v>
      </c>
    </row>
    <row r="352" spans="1:9" ht="15.75" customHeight="1">
      <c r="A352" s="54"/>
      <c r="B352" s="46" t="s">
        <v>576</v>
      </c>
      <c r="C352" s="43" t="s">
        <v>361</v>
      </c>
      <c r="D352" s="43" t="s">
        <v>418</v>
      </c>
      <c r="E352" s="43" t="s">
        <v>516</v>
      </c>
      <c r="F352" s="43"/>
      <c r="G352" s="44">
        <f>G353+G355</f>
        <v>6853.99898</v>
      </c>
      <c r="H352" s="44">
        <f>H353+H355</f>
        <v>6853.99898</v>
      </c>
      <c r="I352" s="192">
        <f t="shared" si="17"/>
        <v>100</v>
      </c>
    </row>
    <row r="353" spans="1:9" ht="51.75" customHeight="1">
      <c r="A353" s="54"/>
      <c r="B353" s="55" t="s">
        <v>577</v>
      </c>
      <c r="C353" s="43" t="s">
        <v>361</v>
      </c>
      <c r="D353" s="43" t="s">
        <v>418</v>
      </c>
      <c r="E353" s="43" t="s">
        <v>673</v>
      </c>
      <c r="F353" s="43"/>
      <c r="G353" s="44">
        <f>G354</f>
        <v>4000</v>
      </c>
      <c r="H353" s="44">
        <f>H354</f>
        <v>4000</v>
      </c>
      <c r="I353" s="192">
        <f t="shared" si="17"/>
        <v>100</v>
      </c>
    </row>
    <row r="354" spans="1:9" ht="30.75" customHeight="1">
      <c r="A354" s="54"/>
      <c r="B354" s="50" t="s">
        <v>675</v>
      </c>
      <c r="C354" s="43" t="s">
        <v>361</v>
      </c>
      <c r="D354" s="43" t="s">
        <v>418</v>
      </c>
      <c r="E354" s="43" t="s">
        <v>673</v>
      </c>
      <c r="F354" s="43" t="s">
        <v>304</v>
      </c>
      <c r="G354" s="44">
        <v>4000</v>
      </c>
      <c r="H354" s="44">
        <v>4000</v>
      </c>
      <c r="I354" s="192">
        <f t="shared" si="17"/>
        <v>100</v>
      </c>
    </row>
    <row r="355" spans="1:9" ht="51.75" customHeight="1">
      <c r="A355" s="54"/>
      <c r="B355" s="55" t="s">
        <v>577</v>
      </c>
      <c r="C355" s="43" t="s">
        <v>361</v>
      </c>
      <c r="D355" s="43" t="s">
        <v>418</v>
      </c>
      <c r="E355" s="43" t="s">
        <v>38</v>
      </c>
      <c r="F355" s="43"/>
      <c r="G355" s="44">
        <f>G356+G357</f>
        <v>2853.99898</v>
      </c>
      <c r="H355" s="44">
        <f>H356+H357</f>
        <v>2853.99898</v>
      </c>
      <c r="I355" s="192">
        <f t="shared" si="17"/>
        <v>100</v>
      </c>
    </row>
    <row r="356" spans="1:9" ht="30.75" customHeight="1">
      <c r="A356" s="54"/>
      <c r="B356" s="50" t="s">
        <v>431</v>
      </c>
      <c r="C356" s="43" t="s">
        <v>361</v>
      </c>
      <c r="D356" s="43" t="s">
        <v>418</v>
      </c>
      <c r="E356" s="43" t="s">
        <v>38</v>
      </c>
      <c r="F356" s="43" t="s">
        <v>434</v>
      </c>
      <c r="G356" s="44">
        <v>103</v>
      </c>
      <c r="H356" s="44">
        <v>103</v>
      </c>
      <c r="I356" s="192">
        <f t="shared" si="17"/>
        <v>100</v>
      </c>
    </row>
    <row r="357" spans="1:9" ht="29.25" customHeight="1">
      <c r="A357" s="54"/>
      <c r="B357" s="42" t="s">
        <v>675</v>
      </c>
      <c r="C357" s="43" t="s">
        <v>361</v>
      </c>
      <c r="D357" s="43" t="s">
        <v>418</v>
      </c>
      <c r="E357" s="43" t="s">
        <v>38</v>
      </c>
      <c r="F357" s="43" t="s">
        <v>304</v>
      </c>
      <c r="G357" s="44">
        <f>2801.2-103+52.79898</f>
        <v>2750.99898</v>
      </c>
      <c r="H357" s="44">
        <v>2750.99898</v>
      </c>
      <c r="I357" s="192">
        <f t="shared" si="17"/>
        <v>100</v>
      </c>
    </row>
    <row r="358" spans="1:9" ht="17.25" customHeight="1">
      <c r="A358" s="54"/>
      <c r="B358" s="62" t="s">
        <v>597</v>
      </c>
      <c r="C358" s="47" t="s">
        <v>361</v>
      </c>
      <c r="D358" s="47" t="s">
        <v>418</v>
      </c>
      <c r="E358" s="47" t="s">
        <v>38</v>
      </c>
      <c r="F358" s="43"/>
      <c r="G358" s="63">
        <v>52.79898</v>
      </c>
      <c r="H358" s="63">
        <v>52.79898</v>
      </c>
      <c r="I358" s="192">
        <f t="shared" si="17"/>
        <v>100</v>
      </c>
    </row>
    <row r="359" spans="1:9" ht="18" customHeight="1">
      <c r="A359" s="54" t="s">
        <v>362</v>
      </c>
      <c r="B359" s="45" t="s">
        <v>364</v>
      </c>
      <c r="C359" s="43" t="s">
        <v>365</v>
      </c>
      <c r="D359" s="43"/>
      <c r="E359" s="43"/>
      <c r="F359" s="43"/>
      <c r="G359" s="44">
        <f aca="true" t="shared" si="18" ref="G359:H361">G360</f>
        <v>3338.751</v>
      </c>
      <c r="H359" s="44">
        <f t="shared" si="18"/>
        <v>3234.8491000000004</v>
      </c>
      <c r="I359" s="192">
        <f t="shared" si="17"/>
        <v>96.88800093208508</v>
      </c>
    </row>
    <row r="360" spans="1:9" ht="30" customHeight="1">
      <c r="A360" s="54"/>
      <c r="B360" s="45" t="s">
        <v>276</v>
      </c>
      <c r="C360" s="43" t="s">
        <v>365</v>
      </c>
      <c r="D360" s="43" t="s">
        <v>277</v>
      </c>
      <c r="E360" s="43"/>
      <c r="F360" s="43"/>
      <c r="G360" s="44">
        <f t="shared" si="18"/>
        <v>3338.751</v>
      </c>
      <c r="H360" s="44">
        <f t="shared" si="18"/>
        <v>3234.8491000000004</v>
      </c>
      <c r="I360" s="192">
        <f t="shared" si="17"/>
        <v>96.88800093208508</v>
      </c>
    </row>
    <row r="361" spans="1:9" ht="15.75" customHeight="1">
      <c r="A361" s="54"/>
      <c r="B361" s="45" t="s">
        <v>390</v>
      </c>
      <c r="C361" s="43" t="s">
        <v>365</v>
      </c>
      <c r="D361" s="43" t="s">
        <v>277</v>
      </c>
      <c r="E361" s="43" t="s">
        <v>469</v>
      </c>
      <c r="F361" s="43"/>
      <c r="G361" s="44">
        <f t="shared" si="18"/>
        <v>3338.751</v>
      </c>
      <c r="H361" s="44">
        <f t="shared" si="18"/>
        <v>3234.8491000000004</v>
      </c>
      <c r="I361" s="192">
        <f t="shared" si="17"/>
        <v>96.88800093208508</v>
      </c>
    </row>
    <row r="362" spans="1:9" ht="51.75" customHeight="1">
      <c r="A362" s="54"/>
      <c r="B362" s="42" t="s">
        <v>517</v>
      </c>
      <c r="C362" s="43" t="s">
        <v>365</v>
      </c>
      <c r="D362" s="43" t="s">
        <v>277</v>
      </c>
      <c r="E362" s="43" t="s">
        <v>451</v>
      </c>
      <c r="F362" s="43"/>
      <c r="G362" s="44">
        <f>G363+G364+G365</f>
        <v>3338.751</v>
      </c>
      <c r="H362" s="44">
        <f>H363+H364+H365</f>
        <v>3234.8491000000004</v>
      </c>
      <c r="I362" s="192">
        <f t="shared" si="17"/>
        <v>96.88800093208508</v>
      </c>
    </row>
    <row r="363" spans="1:9" ht="54" customHeight="1">
      <c r="A363" s="54"/>
      <c r="B363" s="45" t="s">
        <v>430</v>
      </c>
      <c r="C363" s="43" t="s">
        <v>365</v>
      </c>
      <c r="D363" s="43" t="s">
        <v>277</v>
      </c>
      <c r="E363" s="43" t="s">
        <v>451</v>
      </c>
      <c r="F363" s="43" t="s">
        <v>433</v>
      </c>
      <c r="G363" s="44">
        <v>2603.751</v>
      </c>
      <c r="H363" s="44">
        <v>2579.83404</v>
      </c>
      <c r="I363" s="192">
        <f t="shared" si="17"/>
        <v>99.08144211946534</v>
      </c>
    </row>
    <row r="364" spans="1:9" ht="27" customHeight="1">
      <c r="A364" s="54"/>
      <c r="B364" s="45" t="s">
        <v>431</v>
      </c>
      <c r="C364" s="43" t="s">
        <v>365</v>
      </c>
      <c r="D364" s="43" t="s">
        <v>277</v>
      </c>
      <c r="E364" s="43" t="s">
        <v>451</v>
      </c>
      <c r="F364" s="43" t="s">
        <v>434</v>
      </c>
      <c r="G364" s="44">
        <v>720</v>
      </c>
      <c r="H364" s="44">
        <v>644.90236</v>
      </c>
      <c r="I364" s="192">
        <f t="shared" si="17"/>
        <v>89.56977222222223</v>
      </c>
    </row>
    <row r="365" spans="1:9" ht="16.5" customHeight="1">
      <c r="A365" s="182"/>
      <c r="B365" s="59" t="s">
        <v>432</v>
      </c>
      <c r="C365" s="60" t="s">
        <v>365</v>
      </c>
      <c r="D365" s="60" t="s">
        <v>277</v>
      </c>
      <c r="E365" s="60" t="s">
        <v>451</v>
      </c>
      <c r="F365" s="60" t="s">
        <v>435</v>
      </c>
      <c r="G365" s="44">
        <v>15</v>
      </c>
      <c r="H365" s="44">
        <v>10.1127</v>
      </c>
      <c r="I365" s="192">
        <f t="shared" si="17"/>
        <v>67.418</v>
      </c>
    </row>
    <row r="366" spans="1:9" ht="12.75" customHeight="1">
      <c r="A366" s="54"/>
      <c r="B366" s="183" t="s">
        <v>302</v>
      </c>
      <c r="C366" s="61"/>
      <c r="D366" s="61"/>
      <c r="E366" s="61"/>
      <c r="F366" s="61"/>
      <c r="G366" s="44">
        <f>G14+G21+G309+G316+G359</f>
        <v>396518.28975000005</v>
      </c>
      <c r="H366" s="44">
        <f>H14+H21+H309+H316+H359</f>
        <v>390186.92118000006</v>
      </c>
      <c r="I366" s="192">
        <f t="shared" si="17"/>
        <v>98.40325938710373</v>
      </c>
    </row>
    <row r="367" ht="17.25" customHeight="1">
      <c r="B367" s="184"/>
    </row>
    <row r="368" ht="12.75">
      <c r="B368" s="184"/>
    </row>
    <row r="369" ht="12.75">
      <c r="B369" s="184"/>
    </row>
  </sheetData>
  <sheetProtection/>
  <mergeCells count="18">
    <mergeCell ref="B9:F9"/>
    <mergeCell ref="E1:I1"/>
    <mergeCell ref="A2:I2"/>
    <mergeCell ref="A3:I3"/>
    <mergeCell ref="A4:I4"/>
    <mergeCell ref="B5:I5"/>
    <mergeCell ref="A7:I7"/>
    <mergeCell ref="A8:I8"/>
    <mergeCell ref="H11:H12"/>
    <mergeCell ref="I11:I12"/>
    <mergeCell ref="A10:A12"/>
    <mergeCell ref="B10:B12"/>
    <mergeCell ref="C10:C12"/>
    <mergeCell ref="D10:D12"/>
    <mergeCell ref="E10:E12"/>
    <mergeCell ref="F10:F12"/>
    <mergeCell ref="G10:I10"/>
    <mergeCell ref="G11:G12"/>
  </mergeCells>
  <printOptions/>
  <pageMargins left="0.75" right="0.75" top="1" bottom="1" header="0.5" footer="0.5"/>
  <pageSetup horizontalDpi="600" verticalDpi="600" orientation="portrait" paperSize="9" scale="58" r:id="rId1"/>
  <rowBreaks count="1" manualBreakCount="1">
    <brk id="329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83"/>
  <sheetViews>
    <sheetView tabSelected="1" zoomScalePageLayoutView="0" workbookViewId="0" topLeftCell="A2">
      <selection activeCell="F24" sqref="F24"/>
    </sheetView>
  </sheetViews>
  <sheetFormatPr defaultColWidth="9.00390625" defaultRowHeight="12.75"/>
  <cols>
    <col min="1" max="1" width="4.875" style="76" customWidth="1"/>
    <col min="2" max="2" width="61.625" style="76" customWidth="1"/>
    <col min="3" max="3" width="11.125" style="76" customWidth="1"/>
    <col min="4" max="4" width="11.875" style="76" customWidth="1"/>
    <col min="5" max="5" width="17.125" style="76" customWidth="1"/>
    <col min="6" max="6" width="16.75390625" style="76" customWidth="1"/>
    <col min="7" max="7" width="17.625" style="76" customWidth="1"/>
    <col min="8" max="16384" width="9.125" style="76" customWidth="1"/>
  </cols>
  <sheetData>
    <row r="1" spans="1:7" ht="15.75" hidden="1">
      <c r="A1" s="74"/>
      <c r="B1" s="75"/>
      <c r="C1" s="74"/>
      <c r="D1" s="74"/>
      <c r="E1" s="117"/>
      <c r="F1" s="117"/>
      <c r="G1" s="117"/>
    </row>
    <row r="2" spans="1:7" s="160" customFormat="1" ht="15">
      <c r="A2" s="185"/>
      <c r="B2" s="185"/>
      <c r="C2" s="157"/>
      <c r="D2" s="157"/>
      <c r="E2" s="237" t="s">
        <v>169</v>
      </c>
      <c r="F2" s="267"/>
      <c r="G2" s="267"/>
    </row>
    <row r="3" spans="1:7" s="160" customFormat="1" ht="15">
      <c r="A3" s="237" t="s">
        <v>695</v>
      </c>
      <c r="B3" s="237"/>
      <c r="C3" s="237"/>
      <c r="D3" s="237"/>
      <c r="E3" s="238"/>
      <c r="F3" s="223"/>
      <c r="G3" s="223"/>
    </row>
    <row r="4" spans="1:7" s="160" customFormat="1" ht="15">
      <c r="A4" s="237" t="s">
        <v>187</v>
      </c>
      <c r="B4" s="237"/>
      <c r="C4" s="237"/>
      <c r="D4" s="237"/>
      <c r="E4" s="238"/>
      <c r="F4" s="223"/>
      <c r="G4" s="223"/>
    </row>
    <row r="5" spans="1:7" s="160" customFormat="1" ht="15" customHeight="1">
      <c r="A5" s="239" t="s">
        <v>138</v>
      </c>
      <c r="B5" s="239"/>
      <c r="C5" s="239"/>
      <c r="D5" s="239"/>
      <c r="E5" s="238"/>
      <c r="F5" s="223"/>
      <c r="G5" s="223"/>
    </row>
    <row r="6" spans="1:7" s="159" customFormat="1" ht="15">
      <c r="A6" s="180"/>
      <c r="B6" s="237" t="s">
        <v>152</v>
      </c>
      <c r="C6" s="238"/>
      <c r="D6" s="238"/>
      <c r="E6" s="238"/>
      <c r="F6" s="223"/>
      <c r="G6" s="223"/>
    </row>
    <row r="7" spans="1:5" ht="17.25" customHeight="1">
      <c r="A7" s="237"/>
      <c r="B7" s="237"/>
      <c r="C7" s="229"/>
      <c r="D7" s="229"/>
      <c r="E7" s="229"/>
    </row>
    <row r="8" ht="12.75" hidden="1"/>
    <row r="9" spans="1:7" s="1" customFormat="1" ht="17.25" customHeight="1">
      <c r="A9" s="259" t="s">
        <v>135</v>
      </c>
      <c r="B9" s="206"/>
      <c r="C9" s="206"/>
      <c r="D9" s="206"/>
      <c r="E9" s="206"/>
      <c r="F9" s="206"/>
      <c r="G9" s="206"/>
    </row>
    <row r="10" s="1" customFormat="1" ht="12.75" hidden="1"/>
    <row r="11" spans="1:7" s="1" customFormat="1" ht="18.75">
      <c r="A11" s="259" t="s">
        <v>155</v>
      </c>
      <c r="B11" s="206"/>
      <c r="C11" s="206"/>
      <c r="D11" s="206"/>
      <c r="E11" s="206"/>
      <c r="F11" s="206"/>
      <c r="G11" s="206"/>
    </row>
    <row r="12" spans="1:7" s="1" customFormat="1" ht="18.75">
      <c r="A12" s="259" t="s">
        <v>170</v>
      </c>
      <c r="B12" s="206"/>
      <c r="C12" s="206"/>
      <c r="D12" s="206"/>
      <c r="E12" s="206"/>
      <c r="F12" s="206"/>
      <c r="G12" s="206"/>
    </row>
    <row r="13" spans="1:7" ht="15.75">
      <c r="A13" s="74"/>
      <c r="B13" s="75"/>
      <c r="C13" s="74"/>
      <c r="D13" s="74"/>
      <c r="E13" s="118"/>
      <c r="F13" s="118"/>
      <c r="G13" s="118" t="s">
        <v>336</v>
      </c>
    </row>
    <row r="14" spans="1:7" ht="15.75" customHeight="1">
      <c r="A14" s="260" t="s">
        <v>337</v>
      </c>
      <c r="B14" s="260" t="s">
        <v>338</v>
      </c>
      <c r="C14" s="260" t="s">
        <v>268</v>
      </c>
      <c r="D14" s="260" t="s">
        <v>339</v>
      </c>
      <c r="E14" s="264" t="s">
        <v>140</v>
      </c>
      <c r="F14" s="265"/>
      <c r="G14" s="266"/>
    </row>
    <row r="15" spans="1:7" ht="57" customHeight="1">
      <c r="A15" s="261"/>
      <c r="B15" s="261"/>
      <c r="C15" s="261"/>
      <c r="D15" s="261"/>
      <c r="E15" s="186" t="s">
        <v>149</v>
      </c>
      <c r="F15" s="186" t="s">
        <v>146</v>
      </c>
      <c r="G15" s="186" t="s">
        <v>150</v>
      </c>
    </row>
    <row r="16" spans="1:7" ht="12.75">
      <c r="A16" s="77">
        <v>1</v>
      </c>
      <c r="B16" s="77">
        <v>2</v>
      </c>
      <c r="C16" s="77">
        <v>3</v>
      </c>
      <c r="D16" s="77">
        <v>4</v>
      </c>
      <c r="E16" s="77">
        <v>5</v>
      </c>
      <c r="F16" s="77">
        <v>6</v>
      </c>
      <c r="G16" s="77">
        <v>7</v>
      </c>
    </row>
    <row r="17" spans="1:7" ht="38.25" customHeight="1">
      <c r="A17" s="78" t="s">
        <v>272</v>
      </c>
      <c r="B17" s="79" t="s">
        <v>591</v>
      </c>
      <c r="C17" s="80" t="s">
        <v>280</v>
      </c>
      <c r="D17" s="80" t="s">
        <v>335</v>
      </c>
      <c r="E17" s="81">
        <f>E18+E19</f>
        <v>750</v>
      </c>
      <c r="F17" s="81">
        <f>F18+F19</f>
        <v>733.757</v>
      </c>
      <c r="G17" s="196">
        <f>F17/E17*100</f>
        <v>97.83426666666666</v>
      </c>
    </row>
    <row r="18" spans="1:7" ht="19.5" customHeight="1">
      <c r="A18" s="119" t="s">
        <v>32</v>
      </c>
      <c r="B18" s="79"/>
      <c r="C18" s="80" t="s">
        <v>280</v>
      </c>
      <c r="D18" s="80" t="s">
        <v>335</v>
      </c>
      <c r="E18" s="81">
        <v>700</v>
      </c>
      <c r="F18" s="81">
        <v>683.757</v>
      </c>
      <c r="G18" s="196">
        <f aca="true" t="shared" si="0" ref="G18:G61">F18/E18*100</f>
        <v>97.67957142857142</v>
      </c>
    </row>
    <row r="19" spans="1:7" ht="19.5" customHeight="1">
      <c r="A19" s="119" t="s">
        <v>33</v>
      </c>
      <c r="B19" s="79"/>
      <c r="C19" s="80" t="s">
        <v>280</v>
      </c>
      <c r="D19" s="80" t="s">
        <v>34</v>
      </c>
      <c r="E19" s="81">
        <v>50</v>
      </c>
      <c r="F19" s="81">
        <v>50</v>
      </c>
      <c r="G19" s="196">
        <f t="shared" si="0"/>
        <v>100</v>
      </c>
    </row>
    <row r="20" spans="1:7" ht="37.5" customHeight="1">
      <c r="A20" s="82" t="s">
        <v>278</v>
      </c>
      <c r="B20" s="83" t="s">
        <v>580</v>
      </c>
      <c r="C20" s="84"/>
      <c r="D20" s="84"/>
      <c r="E20" s="81">
        <f>E21+E25+E26+E29</f>
        <v>43601.94958</v>
      </c>
      <c r="F20" s="81">
        <f>F21+F25+F26+F29</f>
        <v>42349.33774</v>
      </c>
      <c r="G20" s="196">
        <f t="shared" si="0"/>
        <v>97.12716552340915</v>
      </c>
    </row>
    <row r="21" spans="1:7" ht="31.5">
      <c r="A21" s="250" t="s">
        <v>582</v>
      </c>
      <c r="B21" s="85" t="s">
        <v>581</v>
      </c>
      <c r="C21" s="84"/>
      <c r="D21" s="84"/>
      <c r="E21" s="86">
        <f>E22+E23+E24</f>
        <v>10130.17042</v>
      </c>
      <c r="F21" s="86">
        <f>F22+F23+F24</f>
        <v>8975.67669</v>
      </c>
      <c r="G21" s="196">
        <f t="shared" si="0"/>
        <v>88.60341255739704</v>
      </c>
    </row>
    <row r="22" spans="1:7" ht="15.75">
      <c r="A22" s="251"/>
      <c r="B22" s="262"/>
      <c r="C22" s="84" t="s">
        <v>280</v>
      </c>
      <c r="D22" s="84" t="s">
        <v>419</v>
      </c>
      <c r="E22" s="86">
        <v>6277</v>
      </c>
      <c r="F22" s="86">
        <v>5212.26639</v>
      </c>
      <c r="G22" s="196">
        <f t="shared" si="0"/>
        <v>83.03754006691094</v>
      </c>
    </row>
    <row r="23" spans="1:7" ht="15.75">
      <c r="A23" s="251"/>
      <c r="B23" s="263"/>
      <c r="C23" s="84" t="s">
        <v>280</v>
      </c>
      <c r="D23" s="84" t="s">
        <v>202</v>
      </c>
      <c r="E23" s="86">
        <v>2486.17042</v>
      </c>
      <c r="F23" s="86">
        <v>2486.17042</v>
      </c>
      <c r="G23" s="196">
        <f t="shared" si="0"/>
        <v>100</v>
      </c>
    </row>
    <row r="24" spans="1:7" ht="15.75">
      <c r="A24" s="252"/>
      <c r="B24" s="256"/>
      <c r="C24" s="84" t="s">
        <v>280</v>
      </c>
      <c r="D24" s="84" t="s">
        <v>283</v>
      </c>
      <c r="E24" s="86">
        <v>1367</v>
      </c>
      <c r="F24" s="86">
        <v>1277.23988</v>
      </c>
      <c r="G24" s="196">
        <f t="shared" si="0"/>
        <v>93.43378785662034</v>
      </c>
    </row>
    <row r="25" spans="1:7" ht="25.5" customHeight="1">
      <c r="A25" s="126" t="s">
        <v>584</v>
      </c>
      <c r="B25" s="87" t="s">
        <v>583</v>
      </c>
      <c r="C25" s="84" t="s">
        <v>280</v>
      </c>
      <c r="D25" s="84" t="s">
        <v>240</v>
      </c>
      <c r="E25" s="86">
        <v>955</v>
      </c>
      <c r="F25" s="86">
        <v>954.13786</v>
      </c>
      <c r="G25" s="196">
        <f t="shared" si="0"/>
        <v>99.90972356020943</v>
      </c>
    </row>
    <row r="26" spans="1:7" ht="30.75" customHeight="1">
      <c r="A26" s="126" t="s">
        <v>586</v>
      </c>
      <c r="B26" s="87" t="s">
        <v>585</v>
      </c>
      <c r="C26" s="84"/>
      <c r="D26" s="84"/>
      <c r="E26" s="86">
        <f>E27+E28</f>
        <v>25662.78018</v>
      </c>
      <c r="F26" s="86">
        <f>F27+F28</f>
        <v>25565.52421</v>
      </c>
      <c r="G26" s="196">
        <f t="shared" si="0"/>
        <v>99.6210232511137</v>
      </c>
    </row>
    <row r="27" spans="1:7" ht="15.75">
      <c r="A27" s="253"/>
      <c r="B27" s="254"/>
      <c r="C27" s="84" t="s">
        <v>280</v>
      </c>
      <c r="D27" s="84" t="s">
        <v>240</v>
      </c>
      <c r="E27" s="86">
        <v>1471</v>
      </c>
      <c r="F27" s="86">
        <v>1467.57517</v>
      </c>
      <c r="G27" s="196">
        <f t="shared" si="0"/>
        <v>99.76717675050986</v>
      </c>
    </row>
    <row r="28" spans="1:7" ht="15.75">
      <c r="A28" s="254"/>
      <c r="B28" s="254"/>
      <c r="C28" s="84" t="s">
        <v>280</v>
      </c>
      <c r="D28" s="84" t="s">
        <v>418</v>
      </c>
      <c r="E28" s="86">
        <v>24191.78018</v>
      </c>
      <c r="F28" s="86">
        <v>24097.94904</v>
      </c>
      <c r="G28" s="196">
        <f t="shared" si="0"/>
        <v>99.61213627396641</v>
      </c>
    </row>
    <row r="29" spans="1:7" ht="36" customHeight="1">
      <c r="A29" s="126" t="s">
        <v>587</v>
      </c>
      <c r="B29" s="87" t="s">
        <v>588</v>
      </c>
      <c r="C29" s="84" t="s">
        <v>361</v>
      </c>
      <c r="D29" s="84" t="s">
        <v>418</v>
      </c>
      <c r="E29" s="86">
        <f>2801.2+52.79898+4000</f>
        <v>6853.99898</v>
      </c>
      <c r="F29" s="86">
        <v>6853.99898</v>
      </c>
      <c r="G29" s="196">
        <f t="shared" si="0"/>
        <v>100</v>
      </c>
    </row>
    <row r="30" spans="1:7" ht="38.25" customHeight="1">
      <c r="A30" s="78" t="s">
        <v>228</v>
      </c>
      <c r="B30" s="79" t="s">
        <v>579</v>
      </c>
      <c r="C30" s="80" t="s">
        <v>280</v>
      </c>
      <c r="D30" s="80" t="s">
        <v>382</v>
      </c>
      <c r="E30" s="81">
        <f>E31+E32</f>
        <v>11052.505</v>
      </c>
      <c r="F30" s="81">
        <f>F31+F32</f>
        <v>11052.505</v>
      </c>
      <c r="G30" s="196">
        <f t="shared" si="0"/>
        <v>100</v>
      </c>
    </row>
    <row r="31" spans="1:7" ht="41.25" customHeight="1">
      <c r="A31" s="126" t="s">
        <v>589</v>
      </c>
      <c r="B31" s="87" t="s">
        <v>560</v>
      </c>
      <c r="C31" s="84" t="s">
        <v>280</v>
      </c>
      <c r="D31" s="84" t="s">
        <v>199</v>
      </c>
      <c r="E31" s="86">
        <f>1400+195</f>
        <v>1595</v>
      </c>
      <c r="F31" s="86">
        <v>1595</v>
      </c>
      <c r="G31" s="196">
        <f t="shared" si="0"/>
        <v>100</v>
      </c>
    </row>
    <row r="32" spans="1:7" ht="30" customHeight="1">
      <c r="A32" s="124" t="s">
        <v>590</v>
      </c>
      <c r="B32" s="125" t="s">
        <v>563</v>
      </c>
      <c r="C32" s="84" t="s">
        <v>280</v>
      </c>
      <c r="D32" s="84" t="s">
        <v>334</v>
      </c>
      <c r="E32" s="86">
        <v>9457.505</v>
      </c>
      <c r="F32" s="86">
        <v>9457.505</v>
      </c>
      <c r="G32" s="196">
        <f t="shared" si="0"/>
        <v>100</v>
      </c>
    </row>
    <row r="33" spans="1:7" ht="34.5" customHeight="1">
      <c r="A33" s="88" t="s">
        <v>360</v>
      </c>
      <c r="B33" s="79" t="s">
        <v>605</v>
      </c>
      <c r="C33" s="84"/>
      <c r="D33" s="84"/>
      <c r="E33" s="81">
        <f>E34+E35+E40+E41</f>
        <v>216361.6067</v>
      </c>
      <c r="F33" s="81">
        <f>F34+F35+F40+F41</f>
        <v>213872.17990000002</v>
      </c>
      <c r="G33" s="196">
        <f t="shared" si="0"/>
        <v>98.84941379481816</v>
      </c>
    </row>
    <row r="34" spans="1:7" ht="25.5" customHeight="1">
      <c r="A34" s="126" t="s">
        <v>238</v>
      </c>
      <c r="B34" s="87" t="s">
        <v>518</v>
      </c>
      <c r="C34" s="84" t="s">
        <v>280</v>
      </c>
      <c r="D34" s="84" t="s">
        <v>372</v>
      </c>
      <c r="E34" s="86">
        <f>' разделы пр 7 '!G214</f>
        <v>99198.9407</v>
      </c>
      <c r="F34" s="86">
        <v>97923.95291</v>
      </c>
      <c r="G34" s="196">
        <f t="shared" si="0"/>
        <v>98.7147163255948</v>
      </c>
    </row>
    <row r="35" spans="1:7" ht="17.25" customHeight="1">
      <c r="A35" s="250" t="s">
        <v>239</v>
      </c>
      <c r="B35" s="248" t="s">
        <v>522</v>
      </c>
      <c r="C35" s="84"/>
      <c r="D35" s="84"/>
      <c r="E35" s="86">
        <f>E36+E37+E38+E39</f>
        <v>114773.866</v>
      </c>
      <c r="F35" s="86">
        <f>F36+F37+F38+F39</f>
        <v>113570.88699</v>
      </c>
      <c r="G35" s="196">
        <f t="shared" si="0"/>
        <v>98.95187027158256</v>
      </c>
    </row>
    <row r="36" spans="1:7" ht="17.25" customHeight="1">
      <c r="A36" s="257"/>
      <c r="B36" s="255"/>
      <c r="C36" s="84" t="s">
        <v>280</v>
      </c>
      <c r="D36" s="84" t="s">
        <v>368</v>
      </c>
      <c r="E36" s="86">
        <v>112585.258</v>
      </c>
      <c r="F36" s="86">
        <v>111549.63208</v>
      </c>
      <c r="G36" s="196">
        <f t="shared" si="0"/>
        <v>99.08014074098405</v>
      </c>
    </row>
    <row r="37" spans="1:7" ht="16.5" customHeight="1">
      <c r="A37" s="257"/>
      <c r="B37" s="255"/>
      <c r="C37" s="84" t="s">
        <v>280</v>
      </c>
      <c r="D37" s="84" t="s">
        <v>23</v>
      </c>
      <c r="E37" s="86">
        <v>719.014</v>
      </c>
      <c r="F37" s="86">
        <v>666.66843</v>
      </c>
      <c r="G37" s="196">
        <f t="shared" si="0"/>
        <v>92.71981213161357</v>
      </c>
    </row>
    <row r="38" spans="1:7" ht="16.5" customHeight="1">
      <c r="A38" s="257"/>
      <c r="B38" s="255"/>
      <c r="C38" s="84" t="s">
        <v>280</v>
      </c>
      <c r="D38" s="84" t="s">
        <v>197</v>
      </c>
      <c r="E38" s="86">
        <v>739.594</v>
      </c>
      <c r="F38" s="86">
        <v>679.58648</v>
      </c>
      <c r="G38" s="196">
        <f>F38/E38*100</f>
        <v>91.88642417326263</v>
      </c>
    </row>
    <row r="39" spans="1:7" ht="16.5" customHeight="1">
      <c r="A39" s="258"/>
      <c r="B39" s="256"/>
      <c r="C39" s="84" t="s">
        <v>280</v>
      </c>
      <c r="D39" s="84" t="s">
        <v>419</v>
      </c>
      <c r="E39" s="86">
        <v>730</v>
      </c>
      <c r="F39" s="86">
        <v>675</v>
      </c>
      <c r="G39" s="196">
        <f t="shared" si="0"/>
        <v>92.46575342465754</v>
      </c>
    </row>
    <row r="40" spans="1:7" ht="34.5" customHeight="1">
      <c r="A40" s="126" t="s">
        <v>592</v>
      </c>
      <c r="B40" s="87" t="s">
        <v>558</v>
      </c>
      <c r="C40" s="84" t="s">
        <v>280</v>
      </c>
      <c r="D40" s="84" t="s">
        <v>197</v>
      </c>
      <c r="E40" s="86">
        <v>502.4</v>
      </c>
      <c r="F40" s="86">
        <v>490.94</v>
      </c>
      <c r="G40" s="196">
        <f t="shared" si="0"/>
        <v>97.71894904458598</v>
      </c>
    </row>
    <row r="41" spans="1:7" ht="48.75" customHeight="1">
      <c r="A41" s="124" t="s">
        <v>99</v>
      </c>
      <c r="B41" s="87" t="s">
        <v>102</v>
      </c>
      <c r="C41" s="84" t="s">
        <v>280</v>
      </c>
      <c r="D41" s="84" t="s">
        <v>369</v>
      </c>
      <c r="E41" s="86">
        <v>1886.4</v>
      </c>
      <c r="F41" s="86">
        <v>1886.4</v>
      </c>
      <c r="G41" s="196">
        <f t="shared" si="0"/>
        <v>100</v>
      </c>
    </row>
    <row r="42" spans="1:7" ht="54.75" customHeight="1">
      <c r="A42" s="89" t="s">
        <v>362</v>
      </c>
      <c r="B42" s="83" t="s">
        <v>684</v>
      </c>
      <c r="C42" s="80" t="s">
        <v>280</v>
      </c>
      <c r="D42" s="80" t="s">
        <v>306</v>
      </c>
      <c r="E42" s="81">
        <v>100</v>
      </c>
      <c r="F42" s="81">
        <v>100</v>
      </c>
      <c r="G42" s="196">
        <f t="shared" si="0"/>
        <v>100</v>
      </c>
    </row>
    <row r="43" spans="1:7" ht="54" customHeight="1">
      <c r="A43" s="88" t="s">
        <v>363</v>
      </c>
      <c r="B43" s="79" t="s">
        <v>683</v>
      </c>
      <c r="C43" s="80" t="s">
        <v>280</v>
      </c>
      <c r="D43" s="80" t="s">
        <v>306</v>
      </c>
      <c r="E43" s="81">
        <v>100</v>
      </c>
      <c r="F43" s="81">
        <v>100</v>
      </c>
      <c r="G43" s="196">
        <f t="shared" si="0"/>
        <v>100</v>
      </c>
    </row>
    <row r="44" spans="1:7" ht="54" customHeight="1">
      <c r="A44" s="88" t="s">
        <v>366</v>
      </c>
      <c r="B44" s="79" t="s">
        <v>685</v>
      </c>
      <c r="C44" s="80" t="s">
        <v>280</v>
      </c>
      <c r="D44" s="80" t="s">
        <v>665</v>
      </c>
      <c r="E44" s="81">
        <f>84+303.8</f>
        <v>387.8</v>
      </c>
      <c r="F44" s="81">
        <v>387.8</v>
      </c>
      <c r="G44" s="196">
        <f t="shared" si="0"/>
        <v>100</v>
      </c>
    </row>
    <row r="45" spans="1:7" ht="80.25" customHeight="1">
      <c r="A45" s="88" t="s">
        <v>370</v>
      </c>
      <c r="B45" s="79" t="s">
        <v>686</v>
      </c>
      <c r="C45" s="80" t="s">
        <v>280</v>
      </c>
      <c r="D45" s="80" t="s">
        <v>594</v>
      </c>
      <c r="E45" s="81">
        <f>E46+E47+E48+E49+E50+E51</f>
        <v>43196.310679999995</v>
      </c>
      <c r="F45" s="81">
        <f>F46+F47+F48+F49+F50+F51</f>
        <v>43195.124260000004</v>
      </c>
      <c r="G45" s="196">
        <f t="shared" si="0"/>
        <v>99.9972534228472</v>
      </c>
    </row>
    <row r="46" spans="1:7" ht="47.25">
      <c r="A46" s="126" t="s">
        <v>593</v>
      </c>
      <c r="B46" s="87" t="s">
        <v>173</v>
      </c>
      <c r="C46" s="84" t="s">
        <v>361</v>
      </c>
      <c r="D46" s="84" t="s">
        <v>388</v>
      </c>
      <c r="E46" s="86">
        <f>102.1+41.9</f>
        <v>144</v>
      </c>
      <c r="F46" s="86">
        <v>144</v>
      </c>
      <c r="G46" s="196">
        <f t="shared" si="0"/>
        <v>100</v>
      </c>
    </row>
    <row r="47" spans="1:7" ht="47.25">
      <c r="A47" s="126" t="s">
        <v>593</v>
      </c>
      <c r="B47" s="87" t="s">
        <v>173</v>
      </c>
      <c r="C47" s="84" t="s">
        <v>280</v>
      </c>
      <c r="D47" s="84" t="s">
        <v>193</v>
      </c>
      <c r="E47" s="86">
        <f>9199.63568</f>
        <v>9199.63568</v>
      </c>
      <c r="F47" s="86">
        <v>9199.63568</v>
      </c>
      <c r="G47" s="196">
        <f t="shared" si="0"/>
        <v>100</v>
      </c>
    </row>
    <row r="48" spans="1:7" ht="31.5">
      <c r="A48" s="126" t="s">
        <v>35</v>
      </c>
      <c r="B48" s="87" t="s">
        <v>4</v>
      </c>
      <c r="C48" s="84" t="s">
        <v>280</v>
      </c>
      <c r="D48" s="84" t="s">
        <v>427</v>
      </c>
      <c r="E48" s="86">
        <v>4000</v>
      </c>
      <c r="F48" s="86">
        <v>3999.35215</v>
      </c>
      <c r="G48" s="196">
        <f t="shared" si="0"/>
        <v>99.98380374999999</v>
      </c>
    </row>
    <row r="49" spans="1:7" ht="31.5">
      <c r="A49" s="126" t="s">
        <v>36</v>
      </c>
      <c r="B49" s="87" t="s">
        <v>8</v>
      </c>
      <c r="C49" s="84" t="s">
        <v>280</v>
      </c>
      <c r="D49" s="84" t="s">
        <v>388</v>
      </c>
      <c r="E49" s="86">
        <f>556.891-250</f>
        <v>306.89099999999996</v>
      </c>
      <c r="F49" s="86">
        <v>306.891</v>
      </c>
      <c r="G49" s="196">
        <f t="shared" si="0"/>
        <v>100.00000000000003</v>
      </c>
    </row>
    <row r="50" spans="1:7" ht="31.5">
      <c r="A50" s="126" t="s">
        <v>37</v>
      </c>
      <c r="B50" s="87" t="s">
        <v>4</v>
      </c>
      <c r="C50" s="84" t="s">
        <v>280</v>
      </c>
      <c r="D50" s="84" t="s">
        <v>195</v>
      </c>
      <c r="E50" s="86">
        <v>18679.457</v>
      </c>
      <c r="F50" s="86">
        <v>18678.91863</v>
      </c>
      <c r="G50" s="196">
        <f t="shared" si="0"/>
        <v>99.997117849839</v>
      </c>
    </row>
    <row r="51" spans="1:7" ht="47.25">
      <c r="A51" s="126" t="s">
        <v>98</v>
      </c>
      <c r="B51" s="87" t="s">
        <v>79</v>
      </c>
      <c r="C51" s="84" t="s">
        <v>280</v>
      </c>
      <c r="D51" s="84" t="s">
        <v>193</v>
      </c>
      <c r="E51" s="86">
        <v>10866.327</v>
      </c>
      <c r="F51" s="86">
        <v>10866.3268</v>
      </c>
      <c r="G51" s="196">
        <f t="shared" si="0"/>
        <v>99.99999815945169</v>
      </c>
    </row>
    <row r="52" spans="1:7" ht="63">
      <c r="A52" s="88" t="s">
        <v>373</v>
      </c>
      <c r="B52" s="79" t="s">
        <v>687</v>
      </c>
      <c r="C52" s="80" t="s">
        <v>280</v>
      </c>
      <c r="D52" s="80" t="s">
        <v>333</v>
      </c>
      <c r="E52" s="81">
        <v>427.4626</v>
      </c>
      <c r="F52" s="81">
        <v>427.4626</v>
      </c>
      <c r="G52" s="196">
        <f t="shared" si="0"/>
        <v>100</v>
      </c>
    </row>
    <row r="53" spans="1:7" ht="53.25" customHeight="1">
      <c r="A53" s="88" t="s">
        <v>310</v>
      </c>
      <c r="B53" s="79" t="s">
        <v>381</v>
      </c>
      <c r="C53" s="80" t="s">
        <v>361</v>
      </c>
      <c r="D53" s="80"/>
      <c r="E53" s="81">
        <f>E54+E55+E56</f>
        <v>11680.773</v>
      </c>
      <c r="F53" s="81">
        <f>F54+F55+F56</f>
        <v>11511.193459999999</v>
      </c>
      <c r="G53" s="196">
        <f t="shared" si="0"/>
        <v>98.54821645793476</v>
      </c>
    </row>
    <row r="54" spans="1:7" ht="15.75">
      <c r="A54" s="246" t="s">
        <v>284</v>
      </c>
      <c r="B54" s="248" t="s">
        <v>616</v>
      </c>
      <c r="C54" s="90" t="s">
        <v>361</v>
      </c>
      <c r="D54" s="90" t="s">
        <v>240</v>
      </c>
      <c r="E54" s="91">
        <v>3179.514</v>
      </c>
      <c r="F54" s="91">
        <v>3018.47764</v>
      </c>
      <c r="G54" s="196">
        <f t="shared" si="0"/>
        <v>94.93518946606305</v>
      </c>
    </row>
    <row r="55" spans="1:7" ht="15.75">
      <c r="A55" s="247"/>
      <c r="B55" s="249"/>
      <c r="C55" s="84" t="s">
        <v>361</v>
      </c>
      <c r="D55" s="84" t="s">
        <v>333</v>
      </c>
      <c r="E55" s="86">
        <v>7931.46117</v>
      </c>
      <c r="F55" s="86">
        <v>7922.91799</v>
      </c>
      <c r="G55" s="196">
        <f t="shared" si="0"/>
        <v>99.8922874383813</v>
      </c>
    </row>
    <row r="56" spans="1:7" ht="31.5">
      <c r="A56" s="92" t="s">
        <v>285</v>
      </c>
      <c r="B56" s="87" t="s">
        <v>384</v>
      </c>
      <c r="C56" s="84" t="s">
        <v>361</v>
      </c>
      <c r="D56" s="84" t="s">
        <v>388</v>
      </c>
      <c r="E56" s="86">
        <v>569.79783</v>
      </c>
      <c r="F56" s="86">
        <v>569.79783</v>
      </c>
      <c r="G56" s="196">
        <f t="shared" si="0"/>
        <v>100</v>
      </c>
    </row>
    <row r="57" spans="1:7" ht="42.75" customHeight="1">
      <c r="A57" s="88" t="s">
        <v>162</v>
      </c>
      <c r="B57" s="93" t="s">
        <v>55</v>
      </c>
      <c r="C57" s="80" t="s">
        <v>280</v>
      </c>
      <c r="D57" s="80" t="s">
        <v>246</v>
      </c>
      <c r="E57" s="81">
        <f>E58+E59</f>
        <v>5121.27205</v>
      </c>
      <c r="F57" s="81">
        <f>F58+F59</f>
        <v>4798.62882</v>
      </c>
      <c r="G57" s="196">
        <f t="shared" si="0"/>
        <v>93.69993964683052</v>
      </c>
    </row>
    <row r="58" spans="1:7" ht="63">
      <c r="A58" s="126" t="s">
        <v>163</v>
      </c>
      <c r="B58" s="87" t="s">
        <v>57</v>
      </c>
      <c r="C58" s="84" t="s">
        <v>280</v>
      </c>
      <c r="D58" s="84" t="s">
        <v>246</v>
      </c>
      <c r="E58" s="86">
        <f>5121.27205-372</f>
        <v>4749.27205</v>
      </c>
      <c r="F58" s="86">
        <v>4701.87082</v>
      </c>
      <c r="G58" s="196">
        <f t="shared" si="0"/>
        <v>99.00192641101704</v>
      </c>
    </row>
    <row r="59" spans="1:7" ht="31.5">
      <c r="A59" s="126" t="s">
        <v>164</v>
      </c>
      <c r="B59" s="87" t="s">
        <v>65</v>
      </c>
      <c r="C59" s="84" t="s">
        <v>280</v>
      </c>
      <c r="D59" s="84" t="s">
        <v>246</v>
      </c>
      <c r="E59" s="86">
        <f>100+272</f>
        <v>372</v>
      </c>
      <c r="F59" s="86">
        <v>96.758</v>
      </c>
      <c r="G59" s="196">
        <f t="shared" si="0"/>
        <v>26.010215053763442</v>
      </c>
    </row>
    <row r="60" spans="1:7" ht="33" customHeight="1">
      <c r="A60" s="88" t="s">
        <v>385</v>
      </c>
      <c r="B60" s="93" t="s">
        <v>595</v>
      </c>
      <c r="C60" s="80"/>
      <c r="D60" s="80"/>
      <c r="E60" s="81">
        <v>215.417</v>
      </c>
      <c r="F60" s="81">
        <v>0</v>
      </c>
      <c r="G60" s="196">
        <f t="shared" si="0"/>
        <v>0</v>
      </c>
    </row>
    <row r="61" spans="1:7" ht="15.75">
      <c r="A61" s="94"/>
      <c r="B61" s="95" t="s">
        <v>300</v>
      </c>
      <c r="C61" s="96"/>
      <c r="D61" s="96"/>
      <c r="E61" s="97">
        <f>E17+E20+E30+E33+E42+E43+E44+E45+E52+E53+E57+E60</f>
        <v>332995.09661</v>
      </c>
      <c r="F61" s="97">
        <f>F17+F20+F30+F33+F42+F43+F44+F45+F52+F53+F57+F60</f>
        <v>328527.98878</v>
      </c>
      <c r="G61" s="196">
        <f t="shared" si="0"/>
        <v>98.65850642382526</v>
      </c>
    </row>
    <row r="62" ht="12.75">
      <c r="B62" s="98"/>
    </row>
    <row r="63" ht="12.75">
      <c r="B63" s="98"/>
    </row>
    <row r="64" ht="12.75">
      <c r="B64" s="98"/>
    </row>
    <row r="65" ht="12.75">
      <c r="B65" s="98"/>
    </row>
    <row r="66" ht="12.75">
      <c r="B66" s="98"/>
    </row>
    <row r="67" ht="12.75">
      <c r="B67" s="98"/>
    </row>
    <row r="68" ht="12.75">
      <c r="B68" s="98"/>
    </row>
    <row r="69" ht="12.75">
      <c r="B69" s="98"/>
    </row>
    <row r="70" ht="12.75">
      <c r="B70" s="98"/>
    </row>
    <row r="71" ht="12.75">
      <c r="B71" s="98"/>
    </row>
    <row r="72" ht="12.75">
      <c r="B72" s="98"/>
    </row>
    <row r="73" ht="12.75">
      <c r="B73" s="98"/>
    </row>
    <row r="74" ht="12.75">
      <c r="B74" s="98"/>
    </row>
    <row r="75" ht="12.75">
      <c r="B75" s="98"/>
    </row>
    <row r="76" ht="12.75">
      <c r="B76" s="98"/>
    </row>
    <row r="77" ht="12.75">
      <c r="B77" s="98"/>
    </row>
    <row r="78" ht="12.75">
      <c r="B78" s="98"/>
    </row>
    <row r="79" ht="12.75">
      <c r="B79" s="98"/>
    </row>
    <row r="80" ht="12.75">
      <c r="B80" s="98"/>
    </row>
    <row r="81" ht="12.75">
      <c r="B81" s="98"/>
    </row>
    <row r="82" ht="12.75">
      <c r="B82" s="98"/>
    </row>
    <row r="83" ht="12.75">
      <c r="B83" s="98"/>
    </row>
  </sheetData>
  <sheetProtection/>
  <mergeCells count="22">
    <mergeCell ref="A7:E7"/>
    <mergeCell ref="B6:G6"/>
    <mergeCell ref="E2:G2"/>
    <mergeCell ref="A3:G3"/>
    <mergeCell ref="A4:G4"/>
    <mergeCell ref="A5:G5"/>
    <mergeCell ref="A9:G9"/>
    <mergeCell ref="A11:G11"/>
    <mergeCell ref="A12:G12"/>
    <mergeCell ref="A14:A15"/>
    <mergeCell ref="B14:B15"/>
    <mergeCell ref="C14:C15"/>
    <mergeCell ref="D14:D15"/>
    <mergeCell ref="E14:G14"/>
    <mergeCell ref="A54:A55"/>
    <mergeCell ref="B54:B55"/>
    <mergeCell ref="A21:A24"/>
    <mergeCell ref="A27:A28"/>
    <mergeCell ref="B27:B28"/>
    <mergeCell ref="B35:B39"/>
    <mergeCell ref="A35:A39"/>
    <mergeCell ref="B22:B24"/>
  </mergeCells>
  <printOptions/>
  <pageMargins left="0.75" right="0.23" top="0.42" bottom="0.54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2018-04-25T23:49:02Z</cp:lastPrinted>
  <dcterms:created xsi:type="dcterms:W3CDTF">2008-11-08T13:38:26Z</dcterms:created>
  <dcterms:modified xsi:type="dcterms:W3CDTF">2018-04-27T07:04:54Z</dcterms:modified>
  <cp:category/>
  <cp:version/>
  <cp:contentType/>
  <cp:contentStatus/>
</cp:coreProperties>
</file>