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15" windowWidth="15450" windowHeight="8790" activeTab="0"/>
  </bookViews>
  <sheets>
    <sheet name="пр 5 ут. ист деф " sheetId="1" r:id="rId1"/>
    <sheet name="пр 4 доход " sheetId="2" r:id="rId2"/>
    <sheet name="пр 6 разделы " sheetId="3" r:id="rId3"/>
    <sheet name=" разделы пр 7 " sheetId="4" r:id="rId4"/>
    <sheet name=" пр 8 " sheetId="5" r:id="rId5"/>
    <sheet name="пр. 8.1 2019-2020" sheetId="6" state="hidden" r:id="rId6"/>
    <sheet name=" пр9 МП" sheetId="7" r:id="rId7"/>
    <sheet name="пр 9.1 2019-2020" sheetId="8" state="hidden" r:id="rId8"/>
  </sheets>
  <definedNames>
    <definedName name="_xlnm.Print_Area" localSheetId="4">' пр 8 '!$A$1:$I$423</definedName>
    <definedName name="_xlnm.Print_Area" localSheetId="6">' пр9 МП'!$A$1:$G$90</definedName>
    <definedName name="_xlnm.Print_Area" localSheetId="3">' разделы пр 7 '!$A$1:$I$409</definedName>
    <definedName name="_xlnm.Print_Area" localSheetId="1">'пр 4 доход '!$A$1:$G$109</definedName>
    <definedName name="_xlnm.Print_Area" localSheetId="0">'пр 5 ут. ист деф '!$A$1:$E$29</definedName>
    <definedName name="_xlnm.Print_Area" localSheetId="2">'пр 6 разделы '!$A$1:$H$51</definedName>
    <definedName name="_xlnm.Print_Area" localSheetId="7">'пр 9.1 2019-2020'!$A$1:$F$64</definedName>
  </definedNames>
  <calcPr fullCalcOnLoad="1"/>
</workbook>
</file>

<file path=xl/sharedStrings.xml><?xml version="1.0" encoding="utf-8"?>
<sst xmlns="http://schemas.openxmlformats.org/spreadsheetml/2006/main" count="5493" uniqueCount="824">
  <si>
    <t>Подпрограмма "Энергосбережение и повышение энергетической эффективности в городском округе "поселок Палана"</t>
  </si>
  <si>
    <t>000 1 05 01010 01 0000 110</t>
  </si>
  <si>
    <t>Налог , взимаемый с налогоплательщиков, выбравших в качестве объекта налогообложения доходы</t>
  </si>
  <si>
    <t>000 1 05 01020 01 0000 110</t>
  </si>
  <si>
    <t>000 1 05 02000 02 0000 110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</si>
  <si>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</si>
  <si>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</si>
  <si>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</si>
  <si>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 xml:space="preserve">000 1 06 01000 00 0000 110 </t>
  </si>
  <si>
    <t>102 11 05</t>
  </si>
  <si>
    <t xml:space="preserve">Субвенции  бюджетам  городских   округов по выплате вознаграждения за выполнение функций   классного руководителя  </t>
  </si>
  <si>
    <t>Социальная политика</t>
  </si>
  <si>
    <t>(тыс.руб.)</t>
  </si>
  <si>
    <t xml:space="preserve">городского округа "поселок Палана" </t>
  </si>
  <si>
    <t xml:space="preserve">к нормативному правовому акту </t>
  </si>
  <si>
    <t>Источники финансирования дефицита  бюджета:</t>
  </si>
  <si>
    <t>000 2 00 00000 00 0000 000</t>
  </si>
  <si>
    <t xml:space="preserve">БЕЗВОЗМЕЗДНЫЕ ПОСТУПЛЕНИЯ </t>
  </si>
  <si>
    <t>Коммунальное хозяйство</t>
  </si>
  <si>
    <t>0502</t>
  </si>
  <si>
    <t>Благоустройство</t>
  </si>
  <si>
    <t>0503</t>
  </si>
  <si>
    <t>Другие вопросы в области образования</t>
  </si>
  <si>
    <t>0709</t>
  </si>
  <si>
    <t>Культура</t>
  </si>
  <si>
    <t>0801</t>
  </si>
  <si>
    <t>Физическая культура и спорт</t>
  </si>
  <si>
    <t>Пенсионное обеспечение</t>
  </si>
  <si>
    <t>1001</t>
  </si>
  <si>
    <t xml:space="preserve">Наименование показателя </t>
  </si>
  <si>
    <t xml:space="preserve">Код бюджетной классификации </t>
  </si>
  <si>
    <t xml:space="preserve">Предоставление субсидий бюджетным, автономным учреждениям и иным некоммерческим организациям </t>
  </si>
  <si>
    <t>06</t>
  </si>
  <si>
    <t>07</t>
  </si>
  <si>
    <t>Национальная оборона</t>
  </si>
  <si>
    <t>Национальная безопасность и правоохранительная деятельность</t>
  </si>
  <si>
    <t>09</t>
  </si>
  <si>
    <t>000 115 00000 00 0000 000</t>
  </si>
  <si>
    <t xml:space="preserve">Годовой объем ассигнований 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</si>
  <si>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</si>
  <si>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000 1 13 01994 04 0000 130</t>
  </si>
  <si>
    <t>000 1 13 02994 04 0000 130</t>
  </si>
  <si>
    <t>СУБСИДИИ БЮДЖЕТАМ БЮДЖЕТНОЙ СИСТЕМЫ РОССИЙСКОЙ ФЕДЕРАЦИИ  (МЕЖБЮДЖЕТНЫЕ СУБСИДИИ)</t>
  </si>
  <si>
    <t xml:space="preserve">Субвенции  бюджетам  городских   округов на осуществление первичного воинского  учета на территориях,   где   отсутствуют    военные комиссариаты                </t>
  </si>
  <si>
    <t>ДОХОДЫ ОТ ПРОДАЖИ МАТЕРИАЛЬНЫХ И НЕМАТЕРИАЛЬНЫХ АКТИВОВ</t>
  </si>
  <si>
    <t>НАЛОГОВЫЕ И НЕНАЛОГОВЫЕ ДОХОДЫ</t>
  </si>
  <si>
    <t xml:space="preserve"> 000 1 03 02000 01 0000 110</t>
  </si>
  <si>
    <t>АКЦИЗЫ ПО ПОДАКЦИЗНЫМ ТОВАРАМ (ПРОДУКЦИИ), ПРОИЗВОДИМЫМ НА ТЕРРИТОРИИ РОССИЙСКОЙ ФЕДЕРАЦИИ</t>
  </si>
  <si>
    <t xml:space="preserve">Прочие доходы от оказания платных услуг (работ) получателями средств бюджетов городских округов </t>
  </si>
  <si>
    <t xml:space="preserve">Субвенции  бюджетам  городских   округов на предоставление гражданам субсидий на оплату жилого помещения и коммунальных услуг    </t>
  </si>
  <si>
    <t>Охрана семьи и детства</t>
  </si>
  <si>
    <t>Социальная помощь</t>
  </si>
  <si>
    <t>Другие вопросы в области социальной политики</t>
  </si>
  <si>
    <t>3.</t>
  </si>
  <si>
    <t>1</t>
  </si>
  <si>
    <t>3</t>
  </si>
  <si>
    <t>5</t>
  </si>
  <si>
    <t>6</t>
  </si>
  <si>
    <t>Национальная экономика</t>
  </si>
  <si>
    <t>05</t>
  </si>
  <si>
    <t>Жилищно-коммунальное хозяйство</t>
  </si>
  <si>
    <t>Образование</t>
  </si>
  <si>
    <t>08</t>
  </si>
  <si>
    <t>4.1</t>
  </si>
  <si>
    <t>4.2</t>
  </si>
  <si>
    <t>0104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</si>
  <si>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</si>
  <si>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</si>
  <si>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</si>
  <si>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</si>
  <si>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</si>
  <si>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0309</t>
  </si>
  <si>
    <t>600</t>
  </si>
  <si>
    <t>Социальное обеспечение и иные выплаты населению</t>
  </si>
  <si>
    <t>300</t>
  </si>
  <si>
    <t>(тыс. рублей)</t>
  </si>
  <si>
    <t xml:space="preserve">000 1 11 05010 04 0000 120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</si>
  <si>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</si>
  <si>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</si>
  <si>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</si>
  <si>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</si>
  <si>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</si>
  <si>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</si>
  <si>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</si>
  <si>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000 2 02 00000 00 0000 000</t>
  </si>
  <si>
    <t>БЕЗВОЗМЕЗДНЫЕ ПОСТУПЛЕНИЯ ОТ ДРУГИХ БЮДЖЕТОВ БЮДЖЕТНОЙ СИСТЕМЫ</t>
  </si>
  <si>
    <t>Дотации бюджетам городских округов на выравнивание уровня бюджетной обеспеченности</t>
  </si>
  <si>
    <t>Субвенции  бюджетам  городских   округов на государственную      регистрацию      актов гражданского состояния</t>
  </si>
  <si>
    <t>ВСЕГО ДОХОДОВ</t>
  </si>
  <si>
    <t>ДОТАЦИИ БЮДЖЕТАМ СУБЪЕКТОВ РОССИЙСКОЙ ФЕДЕРАЦИИ И МУНИЦИПАЛЬНЫХ ОБРАЗОВАНИЙ</t>
  </si>
  <si>
    <t xml:space="preserve"> п/п</t>
  </si>
  <si>
    <t xml:space="preserve">Наименование </t>
  </si>
  <si>
    <t>Ведомство</t>
  </si>
  <si>
    <t>Раздел и подраздел</t>
  </si>
  <si>
    <t>Целевая статья</t>
  </si>
  <si>
    <t>Вид расходов</t>
  </si>
  <si>
    <t>1.</t>
  </si>
  <si>
    <t>Финансовое управление  администрации городского округа "поселок Палана"</t>
  </si>
  <si>
    <t>001</t>
  </si>
  <si>
    <t>013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</si>
  <si>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</si>
  <si>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</si>
  <si>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2.</t>
  </si>
  <si>
    <t>Администрация городского округа "поселок Палана"</t>
  </si>
  <si>
    <t>011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</si>
  <si>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</si>
  <si>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</si>
  <si>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1006</t>
  </si>
  <si>
    <t>10.1</t>
  </si>
  <si>
    <t>10.2</t>
  </si>
  <si>
    <t>Дотации бюджетам городских округов на поддержку мер по обеспечению сбалансированности бюджетов</t>
  </si>
  <si>
    <t xml:space="preserve">0701 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</si>
  <si>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</si>
  <si>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01 03 00 00 04 0000 810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</si>
  <si>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</si>
  <si>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Код бюджетной классификации РФ</t>
  </si>
  <si>
    <t>Наименование источника финансирования дефицита</t>
  </si>
  <si>
    <t xml:space="preserve">Годовой объем 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</si>
  <si>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</si>
  <si>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</si>
  <si>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</si>
  <si>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Увеличение остатков средств бюджетов</t>
  </si>
  <si>
    <t>01 05 02 00 00 0000 500</t>
  </si>
  <si>
    <t xml:space="preserve">Всего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</si>
  <si>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</si>
  <si>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ВСЕГО РАСХОДОВ</t>
  </si>
  <si>
    <t xml:space="preserve">Прочие доходы от компенсации затрат бюджетов городских округов </t>
  </si>
  <si>
    <t>400</t>
  </si>
  <si>
    <t xml:space="preserve">Функционирование высшего должностного лица субъекта Российской Федерации и муниципального образования </t>
  </si>
  <si>
    <t>0314</t>
  </si>
  <si>
    <t xml:space="preserve">в том числе за счет средств федерального бюджета </t>
  </si>
  <si>
    <t>13</t>
  </si>
  <si>
    <t xml:space="preserve">Другие вопросы в области культуры, кинематографии </t>
  </si>
  <si>
    <t>10.</t>
  </si>
  <si>
    <t>расходы за счет средств федерального бюджета</t>
  </si>
  <si>
    <t xml:space="preserve">Налог на доходы физических лиц                                                    </t>
  </si>
  <si>
    <t>000 1 05 00000 00 0000 000</t>
  </si>
  <si>
    <t>НАЛОГИ НА СОВОКУПНЫЙ ДОХОД</t>
  </si>
  <si>
    <t>№№</t>
  </si>
  <si>
    <t>Раздел</t>
  </si>
  <si>
    <t>Подраздел</t>
  </si>
  <si>
    <t>2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</si>
  <si>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</si>
  <si>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</si>
  <si>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</si>
  <si>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 xml:space="preserve">Органы юстиции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</si>
  <si>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</si>
  <si>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Другие вопросы в области национальной безопасности и правоохранительной деятельности </t>
  </si>
  <si>
    <t>Дорожное хозяйство (дорожные фонды)</t>
  </si>
  <si>
    <t xml:space="preserve">Физическая культура </t>
  </si>
  <si>
    <t>Обслуживание государственного и муниципального долга</t>
  </si>
  <si>
    <t xml:space="preserve">Всего расходов </t>
  </si>
  <si>
    <t>Физическая культура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</si>
  <si>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</si>
  <si>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</si>
  <si>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0113</t>
  </si>
  <si>
    <t>0804</t>
  </si>
  <si>
    <t>1101</t>
  </si>
  <si>
    <t xml:space="preserve">Молодежная политика и оздоровление  детей </t>
  </si>
  <si>
    <t>тыс.рублей</t>
  </si>
  <si>
    <t>№/№</t>
  </si>
  <si>
    <t xml:space="preserve">Наименование целевой программы </t>
  </si>
  <si>
    <t>Раздел/подраздел</t>
  </si>
  <si>
    <t xml:space="preserve">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бюджетов, имеющим ученые степени доктора наук, кандидата наук, государственные награды СССР, РСФСР и РФ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</si>
  <si>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</si>
  <si>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</si>
  <si>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</si>
  <si>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01 05 02 01 04 0000 510</t>
  </si>
  <si>
    <t>Увеличение прочих остатков денежных средств бюджетов городских округов</t>
  </si>
  <si>
    <t>01 05 00 00 00 0000 600</t>
  </si>
  <si>
    <t xml:space="preserve">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</si>
  <si>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</si>
  <si>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</si>
  <si>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</si>
  <si>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11</t>
  </si>
  <si>
    <t>0111</t>
  </si>
  <si>
    <t>01 03 00 00 00 0000 000</t>
  </si>
  <si>
    <t>01 03 00 00 00 0000 800</t>
  </si>
  <si>
    <t xml:space="preserve">Уменьшение прочих остатков денежных средств бюджетов </t>
  </si>
  <si>
    <t>01 05 02 01 04 0000 610</t>
  </si>
  <si>
    <t xml:space="preserve">Совет  депутатов городского округа "поселок Палана"         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</si>
  <si>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</si>
  <si>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</si>
  <si>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4.</t>
  </si>
  <si>
    <t>014</t>
  </si>
  <si>
    <t>5.</t>
  </si>
  <si>
    <t>6.</t>
  </si>
  <si>
    <t>Контрольно-счетная комиссия городского округа «поселок Палана»</t>
  </si>
  <si>
    <t>016</t>
  </si>
  <si>
    <t>7.</t>
  </si>
  <si>
    <t>Общее образование</t>
  </si>
  <si>
    <t>0702</t>
  </si>
  <si>
    <t>0707</t>
  </si>
  <si>
    <t>8.</t>
  </si>
  <si>
    <t>Дошкольное образование</t>
  </si>
  <si>
    <t>0701</t>
  </si>
  <si>
    <t>9.</t>
  </si>
  <si>
    <t>10</t>
  </si>
  <si>
    <t>4</t>
  </si>
  <si>
    <t>01</t>
  </si>
  <si>
    <t>02</t>
  </si>
  <si>
    <t>03</t>
  </si>
  <si>
    <t>04</t>
  </si>
  <si>
    <t>Муниципальная программа "Социальная поддержка граждан в городском округе "поселок Палана" на 2014-2015 годы"</t>
  </si>
  <si>
    <t>0800</t>
  </si>
  <si>
    <t>Подпрограмма "Обеспечение реализации Программы"</t>
  </si>
  <si>
    <t>Подпрограмма "Повышение эффективности управления муниципальным имуществом"</t>
  </si>
  <si>
    <t>11.</t>
  </si>
  <si>
    <t>12.</t>
  </si>
  <si>
    <t>Жилищное хозяйство</t>
  </si>
  <si>
    <t>0501</t>
  </si>
  <si>
    <t xml:space="preserve">СУБВЕНЦИИ БЮДЖЕТАМ СУБЪЕКТОВ РОССИЙСКОЙ ФЕДЕРАЦИИ И МУНИЦИПАЛЬНЫХ ОБРАЗОВАНИЙ </t>
  </si>
  <si>
    <t>Непрограммные расходы</t>
  </si>
  <si>
    <t>14</t>
  </si>
  <si>
    <t>Бюджетные кредиты от других бюджетов бюджетной  системы Российской Федерации</t>
  </si>
  <si>
    <t xml:space="preserve"> 01 03 00 00 00 0000 700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</si>
  <si>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</si>
  <si>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01 03 00 00 04 0000 710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</si>
  <si>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</si>
  <si>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Уменьшение прочих остатков денежных средств бюджетов городских округов</t>
  </si>
  <si>
    <t>Прочие субсидии:</t>
  </si>
  <si>
    <t xml:space="preserve">Субвенции  бюджетам  городских   округов на выполнение     передаваемых      полномочий субъектов Российской Федерации:  </t>
  </si>
  <si>
    <t>Годовой объем ассигнований</t>
  </si>
  <si>
    <t>АДМИНИСТРАТИВНЫЕ ПЛАТЕЖИ И СБОРЫ</t>
  </si>
  <si>
    <t>000 1 00 00000 00 0000 000</t>
  </si>
  <si>
    <t>000 1 01 00000 00 0000 000</t>
  </si>
  <si>
    <t xml:space="preserve">НАЛОГИ НА ПРИБЫЛЬ, ДОХОДЫ                                                        </t>
  </si>
  <si>
    <t>000 1 01 01000 00 0000 110</t>
  </si>
  <si>
    <t>Налог на прибыль организаций</t>
  </si>
  <si>
    <t>000 1 01 02000 01 0000 110</t>
  </si>
  <si>
    <t xml:space="preserve">Субвенции  бюджетам  городских   округов на  содержание ребенка в семье опекуна и приемной семье, а также вознаграждение, причитающееся приемному родителю   </t>
  </si>
  <si>
    <t>Субвенции бюджетам городских округов на компенсацию части родительской платы, за содержание ребенка  в муниципальных образовательных учреждениях , реализующих основную общеобразовательную программу дошкольного образования</t>
  </si>
  <si>
    <t>Другие вопросы в области национальной безопасности и правоохранительной деятельности</t>
  </si>
  <si>
    <t>000 1 05 03000 01 0000 110</t>
  </si>
  <si>
    <t>Единый сельскохозяйственный налог</t>
  </si>
  <si>
    <t>000 1 13 00000 00 0000 000</t>
  </si>
  <si>
    <t xml:space="preserve">ДОХОДЫ ОТ ОКАЗАНИЯ ПЛАТНЫХ УСЛУГ (РАБОТ) И КОМПЕНСАЦИИ ЗАТРАТ ГОСУДАРСТВА </t>
  </si>
  <si>
    <t>Органы юстиции</t>
  </si>
  <si>
    <t>0304</t>
  </si>
  <si>
    <t>Социальное обеспечение населения</t>
  </si>
  <si>
    <t>1004</t>
  </si>
  <si>
    <t>1003</t>
  </si>
  <si>
    <t>000 1 11 05034  0400 00 120</t>
  </si>
  <si>
    <t>000 114 00000 00 0000 000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</si>
  <si>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</si>
  <si>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000 111 07014 04 0000 120</t>
  </si>
  <si>
    <t>000 111 09044 04 0000 120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</si>
  <si>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</si>
  <si>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0409</t>
  </si>
  <si>
    <t xml:space="preserve">Раздел </t>
  </si>
  <si>
    <t xml:space="preserve"> Подраздел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</si>
  <si>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</si>
  <si>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</si>
  <si>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</si>
  <si>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100</t>
  </si>
  <si>
    <t>200</t>
  </si>
  <si>
    <t>800</t>
  </si>
  <si>
    <t>Комитет по управлению муниципальным имуществом  городского округа «поселок Палана»</t>
  </si>
  <si>
    <t xml:space="preserve">Культура, кинематография </t>
  </si>
  <si>
    <t>Общегосударственные вопросы</t>
  </si>
  <si>
    <t xml:space="preserve">Налог на имущество физических лиц                                           </t>
  </si>
  <si>
    <t xml:space="preserve">000 1 06 06000 00 0000 110 </t>
  </si>
  <si>
    <t>Земельный налог</t>
  </si>
  <si>
    <t>000 1 08 00000 00 0000 000</t>
  </si>
  <si>
    <t xml:space="preserve">ГОСУДАРСТВЕННАЯ ПОШЛИНА                                  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</si>
  <si>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</si>
  <si>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                                  </t>
  </si>
  <si>
    <t>000 1 12 00000 00 0000 000</t>
  </si>
  <si>
    <t>Распределение ассигнований на реализацию муниципальных  программ</t>
  </si>
  <si>
    <t>Дорожное хозяйство (дорожный фонд)</t>
  </si>
  <si>
    <t>990 00 00 000</t>
  </si>
  <si>
    <t>99 0 00 11010</t>
  </si>
  <si>
    <t>04 0 00 00000</t>
  </si>
  <si>
    <t>04 1 00 00000</t>
  </si>
  <si>
    <t>04 1 10 11160</t>
  </si>
  <si>
    <t>04 1 11 40230</t>
  </si>
  <si>
    <t>04 2 00 00000</t>
  </si>
  <si>
    <t>04 2 20 11160</t>
  </si>
  <si>
    <t>04 2 21 40170</t>
  </si>
  <si>
    <t>04 2 22 40180</t>
  </si>
  <si>
    <t>04 2 23 40250</t>
  </si>
  <si>
    <t>04 3 30 09990</t>
  </si>
  <si>
    <t>04 2 31 09990</t>
  </si>
  <si>
    <t>04 4 00 00000</t>
  </si>
  <si>
    <t>04 4 40 09990</t>
  </si>
  <si>
    <t>02 0 00 00000</t>
  </si>
  <si>
    <t>02 3 00 00000</t>
  </si>
  <si>
    <t>02 3 33 40210</t>
  </si>
  <si>
    <t>02 1 12 21020</t>
  </si>
  <si>
    <t>99 0 00 00000</t>
  </si>
  <si>
    <t>99 0 00 11020</t>
  </si>
  <si>
    <t>99 0 00 40100</t>
  </si>
  <si>
    <t>02 2 20 40110</t>
  </si>
  <si>
    <t>02 3 31 40120</t>
  </si>
  <si>
    <t>02 3 32 41120</t>
  </si>
  <si>
    <t>99 0 00 11040</t>
  </si>
  <si>
    <t>Основное мероприятие " Укрепление материально-технической базы традиционных отраслей хозяйствования в городском округе "поселок Палана"</t>
  </si>
  <si>
    <t xml:space="preserve">09 1 10 09990 </t>
  </si>
  <si>
    <t>Основное мероприятие " Сохранение и развитие национальной культуры, традиции и обычаев коренных малочисленных народов Севера, Сибири и Дальнего Востока, проживающих в городском округе "поселок Палана"</t>
  </si>
  <si>
    <t xml:space="preserve">09 1 20 09990 </t>
  </si>
  <si>
    <t>99 0 00 11050</t>
  </si>
  <si>
    <t>99 0 00 11060</t>
  </si>
  <si>
    <t>99 0 00 40080</t>
  </si>
  <si>
    <t>79 5 00 01000</t>
  </si>
  <si>
    <t xml:space="preserve">99 0 00 00000 </t>
  </si>
  <si>
    <t>99 0 00 51180</t>
  </si>
  <si>
    <t>99 0  00 59300</t>
  </si>
  <si>
    <t>99 0 00 40270</t>
  </si>
  <si>
    <t>99 0 00 59300</t>
  </si>
  <si>
    <t>05 1 00 00000</t>
  </si>
  <si>
    <t>05 1 01 09990</t>
  </si>
  <si>
    <t>06 1 00 00000</t>
  </si>
  <si>
    <t>06 1 00 09990</t>
  </si>
  <si>
    <t>06 1 01 09990</t>
  </si>
  <si>
    <t>08 0 00 00000</t>
  </si>
  <si>
    <t>04 2 32 09990</t>
  </si>
  <si>
    <t>04 4 33 09990</t>
  </si>
  <si>
    <t>03 0 00 00000</t>
  </si>
  <si>
    <t>03 1 00 00000</t>
  </si>
  <si>
    <t>03 1 11 09990</t>
  </si>
  <si>
    <t>03 2 21 11160</t>
  </si>
  <si>
    <t>02 1 00 00000</t>
  </si>
  <si>
    <t>Основное мероприятие "Доплаты к пенсиям за выслугу лет муниципальным служащим в городском округе "поселок Палана"</t>
  </si>
  <si>
    <t xml:space="preserve">02 1 13 21030  </t>
  </si>
  <si>
    <t>02 1 11 40240</t>
  </si>
  <si>
    <t>0 23 00 00000</t>
  </si>
  <si>
    <t>02 3 34 41160</t>
  </si>
  <si>
    <t>02 3 36 52600</t>
  </si>
  <si>
    <t>Основное мероприятие " Мероприятия по приобретению новогодних подарков отдельным категориям граждан"</t>
  </si>
  <si>
    <t>Основное мероприятие "Осуществление дополнительных мер социальной защиты граждан, оказавшихся в сложной жизненной ситуации"</t>
  </si>
  <si>
    <t>02 1 14 21040</t>
  </si>
  <si>
    <t>Основное мероприятие "Единовременные выплаты отдельным категориям граждан, проживающих в городском округе "поселок Палана", в связи с проведением мероприятий, посвященных дням воинской славы России, праздничным, памятным и иным значимым датам"</t>
  </si>
  <si>
    <t>02 1 15 21050</t>
  </si>
  <si>
    <t>02 1 17 21060</t>
  </si>
  <si>
    <t>01 1 01 09990</t>
  </si>
  <si>
    <t>10 2 00 00000</t>
  </si>
  <si>
    <t>10 2 21 11060</t>
  </si>
  <si>
    <t>10 1 00 00000</t>
  </si>
  <si>
    <t>02 4 00 00000</t>
  </si>
  <si>
    <t xml:space="preserve">Обеспечение деятельности органов местного самоуправления (муниципальных органов) городского округа "поселок Палана", за исключением обособленных расходов, которым присваиваются уникальные коды </t>
  </si>
  <si>
    <t>Подпрограмма "Развитие дошкольного образования"</t>
  </si>
  <si>
    <t>Основное мероприятие "Развитие дошкольного образования"</t>
  </si>
  <si>
    <t xml:space="preserve">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 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</si>
  <si>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Камчатском крае</t>
  </si>
  <si>
    <t>Подпрограмма "Развитие общего образования"</t>
  </si>
  <si>
    <t>Основное мероприятие "Развитие общего образования"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</si>
  <si>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 дополнительного образования детей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</si>
  <si>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образовательных учреждениях в Камчатском крае</t>
  </si>
  <si>
    <t xml:space="preserve"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   </t>
  </si>
  <si>
    <t xml:space="preserve">Подпрограмма "Организация отдыха, оздоровления и занятости детей и молодежи городского округа "поселок Палана" </t>
  </si>
  <si>
    <t xml:space="preserve">Основное мероприятие "Организация отдыха, оздоровления и занятости детей и молодежи городского округа "поселок Палана" </t>
  </si>
  <si>
    <t xml:space="preserve">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</t>
  </si>
  <si>
    <t>Основное мероприятие "Другие вопросы в области образования"</t>
  </si>
  <si>
    <t>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</si>
  <si>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Подпрограмма "Патриотическое воспитание граждан в городском округе "поселок Палана"</t>
  </si>
  <si>
    <t>Основное мероприятие "Патриотическое воспитание граждан в городском округе "поселок Палана"</t>
  </si>
  <si>
    <t>Подпрограмма "Социальная поддержка семьи и детей"</t>
  </si>
  <si>
    <t>Подпрограмма "Социальная поддержка отдельных категорий граждан"</t>
  </si>
  <si>
    <t>Глава муниципального образования</t>
  </si>
  <si>
    <t>Непрограммные расходы.</t>
  </si>
  <si>
    <t>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крае.</t>
  </si>
  <si>
    <t>Подпрограмма "Социальное обслуживание населения"</t>
  </si>
  <si>
    <t>02 2 00 00000</t>
  </si>
  <si>
    <t>Субвенции на выполнение  государственных полномочий Камчатского края  по социальному обслуживанию отдельных  категорий граждан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</si>
  <si>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</si>
  <si>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</si>
  <si>
    <t>Резервные фонды местных администраций</t>
  </si>
  <si>
    <t>07 1 00 00000</t>
  </si>
  <si>
    <t>09 1 00 00000</t>
  </si>
  <si>
    <t>Реализация государственных функций, связанных с общегосударственным управлением. Выполнение других обязательств государства</t>
  </si>
  <si>
    <t>Обеспечение реализации муниципальных услуг и функций, в том числе по выполнению муниципальных полномочий городского округа "поселок Палана"</t>
  </si>
  <si>
    <t>Субвенции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</si>
  <si>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животных.</t>
  </si>
  <si>
    <t>Расходы на реализацию муниципальных программ (зарезервированные ассигнования)</t>
  </si>
  <si>
    <t>Субвенции на осуществление первичного воинского учета на территориях, где отсутствуют военные комиссариаты</t>
  </si>
  <si>
    <t>Субвенции на выполнение государственных полномочий по государственной регистрации актов гражданского состояния</t>
  </si>
  <si>
    <t>Основное мероприятие "Профилактика правонарушений и преступлений на территории городского округа "поселок Палана"</t>
  </si>
  <si>
    <t>Основное мероприятие "Повышение безопасности дорожного движения на территории городского округа "поселок Палана"</t>
  </si>
  <si>
    <t>Подпрограмма  "Энергосбережение и повышение энергетической эффективности в городском округе "поселок Палана"</t>
  </si>
  <si>
    <t>08 1 10 00000</t>
  </si>
  <si>
    <t>Подпрограмма "Патриотическое воспитание граждан в городском округе "поселок Палана".</t>
  </si>
  <si>
    <t>04 4 30 00000</t>
  </si>
  <si>
    <t>Подпрограмма "Организация и проведение культурно-массовых мероприятий в городском округе "поселок Палана"</t>
  </si>
  <si>
    <t>Основное мероприятие "Организация и проведение культурно-массовых мероприятий, фестивалей, конкурсов"</t>
  </si>
  <si>
    <t>Подпрограмма "Организация досуга населения"</t>
  </si>
  <si>
    <t>Основное мероприятие "Расходы на обеспечение деятельности (оказание услуг) учреждений, в том числе на предоставление муниципальным автономным учреждениям субсидий"</t>
  </si>
  <si>
    <t>03 2 20 00000</t>
  </si>
  <si>
    <t xml:space="preserve">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коды. </t>
  </si>
  <si>
    <t>Подпрограмма  "Социальная поддержка отдельных категорий граждан".</t>
  </si>
  <si>
    <t>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</si>
  <si>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Субвенции на выполнение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</si>
  <si>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</si>
  <si>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выплата единовременного пособия при всех формах устройства детей, лишенных родительского попечения, в семью</t>
  </si>
  <si>
    <t>Подпрограмма "Социальная поддержка отдельных категорий граждан".</t>
  </si>
  <si>
    <t>01 0 00 00000</t>
  </si>
  <si>
    <t>Основное мероприятие "Развитие физической культуры в городском округе "поселок Палана".</t>
  </si>
  <si>
    <t xml:space="preserve">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коды. </t>
  </si>
  <si>
    <t>10 2 20 00000</t>
  </si>
  <si>
    <t>Подпрограмма "Обеспечение жильем отдельных категорий граждан"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</si>
  <si>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 числа детей-сирот и детей, оставшихся без попечения родителей, жилыми помещениями</t>
  </si>
  <si>
    <t>03 2 00 00000</t>
  </si>
  <si>
    <t>Муниципальная программа "Развитие культуры в городском округе "поселок Палана" на 2016-2020 годы"</t>
  </si>
  <si>
    <t>Муниципальная программа "Социальная поддержка граждан в городском округе "поселок Палана" на 2016-2020 годы"</t>
  </si>
  <si>
    <t>Подпрограмма  "Социальная поддержка отдельных категорий граждан"</t>
  </si>
  <si>
    <t>2.1</t>
  </si>
  <si>
    <t>Подпрограмма " Социальная обслуживание населения"</t>
  </si>
  <si>
    <t>2.2</t>
  </si>
  <si>
    <t>Подпрограмма " Социальная поддержка семьи и детей"</t>
  </si>
  <si>
    <t>2.3</t>
  </si>
  <si>
    <t>2.4</t>
  </si>
  <si>
    <t>Подпрограмма " Обеспечение жильем отдельных категорий граждан"</t>
  </si>
  <si>
    <t>3.1</t>
  </si>
  <si>
    <t>3.2</t>
  </si>
  <si>
    <t>Муниципальная программа "Развитие физической культуры в городском округе "поселок Палана" на  2016-2020 годы"</t>
  </si>
  <si>
    <t>4.3</t>
  </si>
  <si>
    <t>8.1</t>
  </si>
  <si>
    <t>0700</t>
  </si>
  <si>
    <t>Расходы на реализацию муниципальных  программ (зарезервированные ассигнования)</t>
  </si>
  <si>
    <t>Основное мероприятие "Осуществление взносов на капитальный ремонт общего имущества в многоквартирных жилых домах, в которых находятся жилые помещения жилищного фонда городского округа "поселок Палана".</t>
  </si>
  <si>
    <t xml:space="preserve"> в том числе расходы за счет средств федерального бюджета </t>
  </si>
  <si>
    <t>05 1 01 00000</t>
  </si>
  <si>
    <t>06 1 01 00000</t>
  </si>
  <si>
    <t>01 1 01 00000</t>
  </si>
  <si>
    <t>Основное мероприятие " Обеспечение деятельности Комитета"</t>
  </si>
  <si>
    <t>10 2 20 11010</t>
  </si>
  <si>
    <t>10 2 21 00000</t>
  </si>
  <si>
    <t>99 0 00  00000</t>
  </si>
  <si>
    <t>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</si>
  <si>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 xml:space="preserve">Муниципальная программа "Социальная поддержка граждан в городском округе "поселок Палана" на 2016-2020 годы". </t>
  </si>
  <si>
    <t xml:space="preserve">09 1 00 00000 </t>
  </si>
  <si>
    <t>09 1 10 09990</t>
  </si>
  <si>
    <t>Основное мероприятие "Организация проведения технической инвентаризации объектов недвижимости муниципальной собственности в целях государственной регистрации права собственности Камчатского края"</t>
  </si>
  <si>
    <t>Основное мероприятие "Ремонт и восстановление объектов капитального строительства муниципальной собственности"</t>
  </si>
  <si>
    <t>Основное мероприятие "Организация проведения работ по определению размера арендной платы за пользование муниципальным имуществом (оценка сдаваемого в аренду муниципального имущества для определения размера арендной платы)"</t>
  </si>
  <si>
    <t>Основное мероприятие "Организация проведения работ по определению цены подлежащего приватизации муниципального имущества"</t>
  </si>
  <si>
    <t>10 1 16 11120</t>
  </si>
  <si>
    <t>Основное мероприятие "Приобретение, создание, выявление и государственная регистрация права муниципальной собственности на муниципальное имущество с целью увеличения объема имущества вовлеченного в хозяйственный оборот и доход от его использования"</t>
  </si>
  <si>
    <t>Подпрограмма "Обеспечение реализации муниципальной программы"</t>
  </si>
  <si>
    <t>Основное мероприятие "Оплата ритуальных услуг по захоронению лиц без определенного места жительства, умерших на территории городского округа "поселок Палана"</t>
  </si>
  <si>
    <t>02 1 16 21060</t>
  </si>
  <si>
    <t>04 3 30 00000</t>
  </si>
  <si>
    <t>04 4 40 00000</t>
  </si>
  <si>
    <t>Основное мероприятие "Организация мероприятий по ремонту квартир инвалидам 1, 2 группы, одиноко проживающим неработающим пенсионерам"</t>
  </si>
  <si>
    <t>Основное мероприятие "Обеспечение деятельности Комитета"</t>
  </si>
  <si>
    <t>Основное мероприятие "Патриотическое воспитание граждан в городском округе "поселок Палана".</t>
  </si>
  <si>
    <t>02 1 13 21030</t>
  </si>
  <si>
    <t>02 3 36  52600</t>
  </si>
  <si>
    <t xml:space="preserve">Основное мероприятие "Развитие физической культуры в городском округе "поселок Палана" </t>
  </si>
  <si>
    <t>10 0 00 00000</t>
  </si>
  <si>
    <t>10 1 11 00000</t>
  </si>
  <si>
    <t>10 1 11 11050</t>
  </si>
  <si>
    <t>10 1 12 00000</t>
  </si>
  <si>
    <t>10 1 12 11050</t>
  </si>
  <si>
    <t>10 1 13 00000</t>
  </si>
  <si>
    <t>10 1 13 11050</t>
  </si>
  <si>
    <t>10 1 14 00000</t>
  </si>
  <si>
    <t>10 1 14 11050</t>
  </si>
  <si>
    <t>10 1 17 00000</t>
  </si>
  <si>
    <t>10 1 17 11050</t>
  </si>
  <si>
    <t>03 2 21 00000</t>
  </si>
  <si>
    <t>по социальному обслуживанию некоторых категорий граждан</t>
  </si>
  <si>
    <t>по организации и осуществлению 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</si>
  <si>
    <t>по организации и осуществлению  деятельности по опеке и попечительству в Камчатском крае в части расходов на содержание специалистов органов опеки и попечительства несовершеннолетних</t>
  </si>
  <si>
    <t>по обеспечению государственных гарантий прав граждан на получение общедоступного 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 в Камчатском крае</t>
  </si>
  <si>
    <t>по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Камчатском крае</t>
  </si>
  <si>
    <t>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</si>
  <si>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>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</si>
  <si>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по образованию и организации деятельности комиссий по делам несовершеннолетних и защите их прав</t>
  </si>
  <si>
    <t>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</si>
  <si>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</si>
  <si>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10 0 00 00000 </t>
  </si>
  <si>
    <t xml:space="preserve">10 0 11 00000 </t>
  </si>
  <si>
    <t>Основное мероприятие " Обеспечение деятельности Комитета по управлению муниципальным имуществом"</t>
  </si>
  <si>
    <t>000 2 02 15001 04 0000 151</t>
  </si>
  <si>
    <t>000 2 02 20077 04 0000 151</t>
  </si>
  <si>
    <t>000 2 02 29999 04 0000 151</t>
  </si>
  <si>
    <t>000 2 02 35930 04 0000 151</t>
  </si>
  <si>
    <t>000 2 02 35118 04 0000 151</t>
  </si>
  <si>
    <t>000 2 02 35260 04 0000 151</t>
  </si>
  <si>
    <t>000 2 02 35082 04 0000 151</t>
  </si>
  <si>
    <t>000 2 02 30027 04 0000 151</t>
  </si>
  <si>
    <t>000 2 02 30029 04 0000 151</t>
  </si>
  <si>
    <t>000 2 02 30024 04 0000 151</t>
  </si>
  <si>
    <t>000 2 02 15002 04 0000 151</t>
  </si>
  <si>
    <t xml:space="preserve"> "О бюджете городского округа "поселок Палана" </t>
  </si>
  <si>
    <t>Налог на имущество организации</t>
  </si>
  <si>
    <t xml:space="preserve">000 1 06 02000 00 0000 110 </t>
  </si>
  <si>
    <t>Другие вопросы в области национальной экономики</t>
  </si>
  <si>
    <t>0412</t>
  </si>
  <si>
    <t>Предоставление субсидий бюджетным, автономным учреждениям и иным некоммерческим организациям</t>
  </si>
  <si>
    <t>07 1 21 09990</t>
  </si>
  <si>
    <t>07 1 31 09990</t>
  </si>
  <si>
    <t>000 2 02 30021 04 0000 151</t>
  </si>
  <si>
    <t>000 2 02 30022 04 0000 151</t>
  </si>
  <si>
    <t>Субвенции для осуществления государственных полномочий по опеке и попечительству в Камчатском крае в части расходов на выплату  вознаграждения опекунам совершеннолетних недееспособных граждан, проживающим в Камчатском крае</t>
  </si>
  <si>
    <t>02 3 37 40150</t>
  </si>
  <si>
    <t>12</t>
  </si>
  <si>
    <t>Капитальные вложения в объекты государственной (муниципальной) собственности</t>
  </si>
  <si>
    <t>000 2 02 20000 00 0000 151</t>
  </si>
  <si>
    <t>000 2 02 30000 00 0000 151</t>
  </si>
  <si>
    <t>000 2 02 10000 00 0000 151</t>
  </si>
  <si>
    <t>Основное мероприятие "Предоставление грантов начинающим предпринимателям на создание собственного бизнеса" (софинансирование из местного бюджета).</t>
  </si>
  <si>
    <t xml:space="preserve"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 </t>
  </si>
  <si>
    <t xml:space="preserve">Молодежная политика </t>
  </si>
  <si>
    <t xml:space="preserve">Муниципальная программа  "Повышение безопасности дорожного движения на территории городского округа "поселок Палана" на 2016-2019 годы" </t>
  </si>
  <si>
    <t>Субвенция  по выплате единовременного пособия при всех формах устройства детей, лишенных родительского попечения, в семью</t>
  </si>
  <si>
    <t>Субвенции по выплате единовременного пособия при всех формах устройства детей, лишенных родительского попечения, в семью</t>
  </si>
  <si>
    <t>Возврат прочих остатков субсидий, субвенции и иных межбюджетных трансфертов, имеющих целевое назначение, прошлых лет из бюджетов городских округов</t>
  </si>
  <si>
    <t>на 2018 год и на плановый период 2019 и 2020 годов"</t>
  </si>
  <si>
    <t>на реализацию подпрограммы  "Чистая вода в Камчатском крае". Основное мероприятие  "проведение мероприятий, направленных на реконструкцию и строительство систем водоснабжения".</t>
  </si>
  <si>
    <t>на реализацию подпрограммы " Энергосбережение и повышение энергетической эффективности в Камчатском крае". Основное мероприятие  "Проведение мероприятий, направленных на ремонт ветхих и аварийных сетей"</t>
  </si>
  <si>
    <t>на реализацию подпрограммы "Электронное правительство в Камчатском крае" Основное мероприятие "Развитие инфраструктуры  электронного правительства в Камчатском крае"</t>
  </si>
  <si>
    <t>99 0 00 11160</t>
  </si>
  <si>
    <t>Служба по обеспечению деятельности органов местного самоуправления и муниципальных учреждений городского округа "поселок Палана"</t>
  </si>
  <si>
    <t>15 1 01 11050</t>
  </si>
  <si>
    <t xml:space="preserve">Муниципальная программа  "Развитие информационно-телекоммуникационной инфраструктуры  и обеспечение информационной безопасности в городском округе «поселок Палана» на 2018-2020 годы»
</t>
  </si>
  <si>
    <t>Основное мероприятие "Развитие инфраструктуры электронного правительства в городском округе «поселок Палана"за счет средств краевого бюджета</t>
  </si>
  <si>
    <t>15 1 01 40060</t>
  </si>
  <si>
    <t>Основное мероприятие "Развитие инфраструктуры электронного правительства в городском округе «поселок Палана"(софинансирование из местного бюджета)</t>
  </si>
  <si>
    <t xml:space="preserve">  15 1 01 11050</t>
  </si>
  <si>
    <t>15 1 01 00000</t>
  </si>
  <si>
    <t>МП "Безопасность городского округа "поселок Палана" на 2017-2020 годы".</t>
  </si>
  <si>
    <t>13 0 00 00000</t>
  </si>
  <si>
    <t>Подпрограмма  " Защита населения и территории городского округа "поселок Палана" от чрезвычайных ситуаций, обеспечение пожарной безопасности и развитие гражданской обороны".</t>
  </si>
  <si>
    <t>13 1 00 00000</t>
  </si>
  <si>
    <t>Основное мероприятие "Повышение уровней готовности реагирования Паланского звена Камчатской ТП РСЧС на чрезвычайные ситуации природного и техногенного характера и защиты населения городского округа поселок Палана" от чрезвычайных ситуаций природного и техногенного характера, пожарной безопасности и безопасности людей на водных объектах"</t>
  </si>
  <si>
    <t>13 1 01 11070</t>
  </si>
  <si>
    <t>Основное мероприятие "Развитие гражданской обороны городского округа "поселок Палана"</t>
  </si>
  <si>
    <t>13 1 02 11080</t>
  </si>
  <si>
    <t>Основное мероприятие "Обеспечение деятельности и содержание подведомственных учреждений ЕДДС"</t>
  </si>
  <si>
    <t>13 1 03 11090</t>
  </si>
  <si>
    <t xml:space="preserve">Подпрограмма  " Профилактика терроризма и экстремизма". </t>
  </si>
  <si>
    <t>13 2 00 00000</t>
  </si>
  <si>
    <t>Основное мероприятие "Информирование граждан о методах предупреждения угрозы террористического акта, минимизации и ликвидации последствий ого проявлений, разъяснение сущности терроризма и его общественной опасности, формированию стойкого неприятия обществом, прежде всего молодежью, идеологии терроризма в различных его проявлениях"</t>
  </si>
  <si>
    <t>13 2 04 11070</t>
  </si>
  <si>
    <t>Основное мероприятие "Комплекс мероприятий по выполнению перечня мероприятий по реализации Комплексного плана противодействия идеологии терроризма в РФ годы на территории городского округа "поселок Палана"</t>
  </si>
  <si>
    <t>13 2 05 11070</t>
  </si>
  <si>
    <t>Дополнительное образование детей</t>
  </si>
  <si>
    <t>0703</t>
  </si>
  <si>
    <t>Подпрограмма  "Благоустройство территории  городского округа "поселок Палана"</t>
  </si>
  <si>
    <t>08 3 30 00000</t>
  </si>
  <si>
    <t>Основное мероприятие " Содержание автомобильных дорог общего пользования"</t>
  </si>
  <si>
    <t>08 3 38 11100</t>
  </si>
  <si>
    <t>Подпрограмма  "Капитальный ремонт многоквартирных домов в городском округе "поселок Палана"</t>
  </si>
  <si>
    <t>08 4 40 00000</t>
  </si>
  <si>
    <t>Основное мероприятие "Прочие мероприятия в области жилищного хозяйства"</t>
  </si>
  <si>
    <t>08 4 42 11120</t>
  </si>
  <si>
    <t>Основное мероприятие "Проведение мероприятий, направленных на ремонт ветхих и аварийных сетей"(софинансирование из местного бюджета)</t>
  </si>
  <si>
    <t>08 1 12 11130</t>
  </si>
  <si>
    <t>Основное мероприятие "Проведение мероприятий, направленных на ремонт ветхих и аварийных сетей"за счет средств краевого бюджета</t>
  </si>
  <si>
    <t>08 1 12 40060</t>
  </si>
  <si>
    <t>Подпрограмма "Чистая вода в городском округе "поселок Палана". Мероприятия в области коммунального хозяйства</t>
  </si>
  <si>
    <t>08 2 20 00000</t>
  </si>
  <si>
    <t>08 2 21 40070</t>
  </si>
  <si>
    <t>08 2 21 S1130</t>
  </si>
  <si>
    <t>Основное мероприятие "Проведение мероприятий, направленных на реконструкцию и строительство систем водоснабжения" (софинансирование из местного бюджета)</t>
  </si>
  <si>
    <t>Основное мероприятие ""Проведение мероприятий, направленных на реконструкцию и строительство систем водоснабжения" "за счет средств краевого бюджета</t>
  </si>
  <si>
    <t>08 3 00 00000</t>
  </si>
  <si>
    <t>Основное мероприятие " Уборка твердых бытовых отходов и крупногабаритного мусора с территории городского округа "поселок Палана"</t>
  </si>
  <si>
    <t>08 3 10 11150</t>
  </si>
  <si>
    <t>Основное мероприятие " Прочие мероприятия по благоустройству городского  округа "поселок Палана""</t>
  </si>
  <si>
    <t>08 3 11 11150</t>
  </si>
  <si>
    <t>Основное мероприятие " Уличное освещение в городском округе "поселок Палана "</t>
  </si>
  <si>
    <t>08 3 39 11140</t>
  </si>
  <si>
    <t>02 4 41 40290</t>
  </si>
  <si>
    <t>Основное мероприятие "Обеспечение деятельности консультационного пункта для предпринимателей, зарегистрированных на территории городского округа "поселок Палана" (софинансирование из местного бюджета).</t>
  </si>
  <si>
    <t>Муниципальная программа  "Профилактика правонарушений и преступлений на территории городского округа "поселок Палана" 2018-2020 годы"</t>
  </si>
  <si>
    <t xml:space="preserve">Муниципальная программа  "Повышение безопасности дорожного движения на территории городского округа "поселок Палана" на 2018-2020 годы" </t>
  </si>
  <si>
    <t xml:space="preserve">Муниципальная программа  "Совершенствование управления муниципальным имуществом городского округа  "поселок Палана" на 2016-2020 годы" </t>
  </si>
  <si>
    <t>Муниципальная программа  "Профилактика правонарушений и преступлений на территории городского округа "поселок Палана" на 2018-2020 годы"</t>
  </si>
  <si>
    <t>Муниципальная программа "Профилактика правонарушений и преступлений на территории городского округа "поселок Палана" на 2018-2020 годы"</t>
  </si>
  <si>
    <t>Муниципальная программа "Повышение безопасности дорожного движения на территории городского округа "поселок Палана" на 2018-2020 годы"</t>
  </si>
  <si>
    <t xml:space="preserve">Муниципальная программа  "Совершенствование управления муниципальным имуществом городского округа на 2016-2020 годы" </t>
  </si>
  <si>
    <t xml:space="preserve">Муниципальная программа  "Устойчивое развитие коренных малочисленных народов Севера, Сибири и Дальнего Востока , проживающих на территории городского округа "поселок Палана" на 2016-2020 годы" </t>
  </si>
  <si>
    <t>МП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2016-2020 годы"</t>
  </si>
  <si>
    <t>Муниципальная программа "Развитие малого и среднего предпринимательства на территории городского округа "поселок Палана" на 2016-2020 годы"</t>
  </si>
  <si>
    <t>8.2</t>
  </si>
  <si>
    <t>8.3</t>
  </si>
  <si>
    <t>8.4</t>
  </si>
  <si>
    <t>8.5</t>
  </si>
  <si>
    <t>Муниципальная программа  "Устойчивое развитие коренных малочисленных народов Севера и Дальнего Востока, проживающих на территории городского округа "поселок Палана" на 2016-2020 годы"</t>
  </si>
  <si>
    <t xml:space="preserve">МП "Развитие информационно-телекоммуникационной инфраструктуры  и обеспечение информационной безопасности в городском округе «поселок Палана» на 2018-2020 годы»
</t>
  </si>
  <si>
    <t>13.</t>
  </si>
  <si>
    <t xml:space="preserve">Капитальные вложения в объекты государственной (муниципальной) собственности       </t>
  </si>
  <si>
    <r>
      <t>Муниципальная программа "Развитие образования в городском округе "поселок Палана" на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2018-2020 годы"</t>
    </r>
  </si>
  <si>
    <t>Муниципальная программа "Развитие образования в городском округе "поселок Палана" на 2018-2020 годы"</t>
  </si>
  <si>
    <t xml:space="preserve">Муниципальная программа "Развитие образования в городском округе "поселок Палана" на 2018-2020 годы". </t>
  </si>
  <si>
    <t xml:space="preserve">Муниципальная программа «Развитие образования в городском округе» на 2018-2020 годы» </t>
  </si>
  <si>
    <r>
      <t xml:space="preserve">Муниципальная программа "Развитие образования в городском округе "поселок Палана" на </t>
    </r>
    <r>
      <rPr>
        <sz val="10"/>
        <rFont val="Times New Roman"/>
        <family val="1"/>
      </rPr>
      <t>2018-2020</t>
    </r>
    <r>
      <rPr>
        <sz val="10"/>
        <rFont val="Times New Roman"/>
        <family val="1"/>
      </rPr>
      <t xml:space="preserve"> годы". </t>
    </r>
  </si>
  <si>
    <r>
      <t xml:space="preserve">Муниципальная программа «Развитие образования в городском округе» на </t>
    </r>
    <r>
      <rPr>
        <sz val="10"/>
        <rFont val="Times New Roman"/>
        <family val="1"/>
      </rPr>
      <t xml:space="preserve">2018-2020 годы» </t>
    </r>
  </si>
  <si>
    <t xml:space="preserve">Муниципальная программа "Развитие образования в городском округе "поселок Палана" на 2018-2020  годы". </t>
  </si>
  <si>
    <r>
      <t>Муниципальная программа "Развитие малого и среднего предпринимательства на территории городского округа "поселок Палана" на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2016-2020 годы"</t>
    </r>
  </si>
  <si>
    <t xml:space="preserve">Муниципальная программа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2016-2020 годы". 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</si>
  <si>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</si>
  <si>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на реализацию программы "Профилактика терроризма и экстремизма в Камчатском крае". Основное мероприятие "Обеспечение антитеррористической защиты в местах с массовым пребыванием людей"</t>
  </si>
  <si>
    <t>000 2 02 25527 04 0000 151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</si>
  <si>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</si>
  <si>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на реализацию программы "Физическая культура, спорт, молодежная политика, отдых и оздоровление детей в Камчатском крае Подпрограмма "Организация отдыха и оздоровления детей и молодежи в Камчатском крае"</t>
  </si>
  <si>
    <t>000 202 40000 00 0000 151</t>
  </si>
  <si>
    <t xml:space="preserve">ИНЫЕ МЕЖБЮДЖЕТНЫЕ ТРАНСФЕРТЫ </t>
  </si>
  <si>
    <t>Субсидии бюджетам городских округов на реализацию федеральных целевых программ</t>
  </si>
  <si>
    <t xml:space="preserve"> 000 2 02 20051 04 0000 151</t>
  </si>
  <si>
    <t>000 202 49999 04 0000 151</t>
  </si>
  <si>
    <t xml:space="preserve">Прочие межбюджетные  трансферты, передаваемые бюджетам городских округов </t>
  </si>
  <si>
    <t>000 2 02 25555 04 0000 151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</si>
  <si>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</si>
  <si>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000 2 02 25560 04 0000 151</t>
  </si>
  <si>
    <t>Субсидии бюджетам городских округов на поддержку обустройства мест массового отдыха населения (городских парков)</t>
  </si>
  <si>
    <t>04 1 14 40190</t>
  </si>
  <si>
    <t>04 3 31 40060</t>
  </si>
  <si>
    <t>Массовый спорт</t>
  </si>
  <si>
    <t>1102</t>
  </si>
  <si>
    <t>01 1 15 00000</t>
  </si>
  <si>
    <t>01 1 15 40380</t>
  </si>
  <si>
    <t>Основное мероприятие. Организация и проведение Всероссийского физкультурно-спортивного комплекса "Готов к труду и обороне". Реализация мероприятий соответствующей подпрограммы в рамках соответствующей МП. За счет средств краевого бюджета</t>
  </si>
  <si>
    <t>03 1 12 40060</t>
  </si>
  <si>
    <t>03 1 12 S1190</t>
  </si>
  <si>
    <t>Основное мероприятие "Мероприятия направленные на профилактику межнациональных конфликтов, сохранение и развитие культуры и языков коренных малочисленных народов Севера" за счет средств краевого бюджета</t>
  </si>
  <si>
    <t>Основное мероприятие "Мероприятия направленные на профилактику межнациональных конфликтов, сохранение и развитие культуры и языков коренных малочисленных народов Севера" (софинансирование из местного бюджета)</t>
  </si>
  <si>
    <t>Основное мероприятие " Укрепление материально-технической базы традиционных отраслей хозяйствования в городском округе "поселок Палана" за счет средств краевого бюджета</t>
  </si>
  <si>
    <t>09 1 10 40060</t>
  </si>
  <si>
    <t>Основное мероприятие "Обеспечение антитеррористической защиты в местах с массовым пребыванием людей" за счет средств краевого бюджета</t>
  </si>
  <si>
    <t>13 2 05 40060</t>
  </si>
  <si>
    <t>Основное мероприятие "Обеспечение деятельности консультационного пункта для предпринимателей, зарегистрированных на территории городского округа "поселок Палана" за счет средств краевого бюджета.</t>
  </si>
  <si>
    <t>07 1 21 40060</t>
  </si>
  <si>
    <t>Основное мероприятие "Предоставление грантов начинающим предпринимателям на создание собственного бизнеса" за счет средств краевого бюджета.</t>
  </si>
  <si>
    <t>07 1 31 40060</t>
  </si>
  <si>
    <t>Основное мероприятие "Проведение технических мероприятий, направленных на решение вопросов по улучшению работы систем водоснабжения и водоотведения" (софинансирование из местного бюджета)</t>
  </si>
  <si>
    <t>08 2 22 11130</t>
  </si>
  <si>
    <t>Основное мероприятие "Проведение технических мероприятий, направленных на решение вопросов по улучшению работы систем водоснабжения и водоотведения "за счет средств краевого бюджета</t>
  </si>
  <si>
    <t>08 2 22 40060</t>
  </si>
  <si>
    <t>12 0 00 00000</t>
  </si>
  <si>
    <t>Основное мероприятие " Благоустройство дворовых территорий городского округа "поселок Палана" за счет средств краевого бюджета</t>
  </si>
  <si>
    <t>Основное мероприятие " Благоустройство дворовых территорий городского округа "поселок Палана" (софинансирование из местного бюджета)</t>
  </si>
  <si>
    <t>12 0 02 40060</t>
  </si>
  <si>
    <t>Основное мероприятие " Благоустройство общественных территорий городского округа "поселок Палана", в том  числе территории соответствующего назначения (площадей, улиц,  пешеходных зон, скверов, парков, иных территорий)" за счет средств краевого бюджета</t>
  </si>
  <si>
    <t>Основное мероприятие " Благоустройство общественных территорий городского округа "поселок Палана", в том  числе территории соответствующего назначения (площадей, улиц,  пешеходных зон, скверов, парков, иных территорий)" (софинансирование из местного бюджета)</t>
  </si>
  <si>
    <t>12 0 02 S1190</t>
  </si>
  <si>
    <t>Муниципальная программа "Обеспечение жильем молодых семей в городском округе "поселок Палана"2015-2019 годы"</t>
  </si>
  <si>
    <t>Подпрограмма  "Обеспечение жильем молодых семей в городском округе "поселок Палана"</t>
  </si>
  <si>
    <t>Субвенции для осуществления государственных полномочий Камчатского края  по выплате ежемесячной доплаты к  заработной плате педагогическим работникам, 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</si>
  <si>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11 0 00 00000</t>
  </si>
  <si>
    <t>11 1 00 00000</t>
  </si>
  <si>
    <t>Основное мероприятие " Предоставление  молодым семьям социальных выплат на приобретение жилья или оплату первоначального взноса при получении ипотечного жилищного кредита (софинансирование из местного бюджета)</t>
  </si>
  <si>
    <t>на реализацию программы " Развитие сельского хозяйства и регулирование рынков сельскохозяйственной продукции, сырья и продовольствия Камчатского края" Подпрограмма  "Развитие пищевой и перерабатывающей промышленности. Создание условий для увеличения объемов производства, расширения ассортимента и улучшения качества продукции Камчатского края</t>
  </si>
  <si>
    <t>Основное мероприятие " Уборка твердых бытовых отходов и крупногабаритного мусора с территории городского округа "поселок Палана"  за счет средств краевого бюджета</t>
  </si>
  <si>
    <t>08 3 10 40060</t>
  </si>
  <si>
    <t>Муниципальная программа "Развитие хлебопекарного производства на территории городского округа "поселок Палана" на 2018 год"</t>
  </si>
  <si>
    <t>Подпрограмма  "Развитие хлебопекарного производства на территории городского округа "поселок Палана"</t>
  </si>
  <si>
    <t>0405</t>
  </si>
  <si>
    <t>Сельское хозяйство и рыболовство</t>
  </si>
  <si>
    <t>8.6</t>
  </si>
  <si>
    <t>13.1</t>
  </si>
  <si>
    <t>13.2</t>
  </si>
  <si>
    <t>14.</t>
  </si>
  <si>
    <t>МП "Развитие хлебопекарного производства на территории городского округа "поселок Палана" на 2018 год"</t>
  </si>
  <si>
    <t>15.</t>
  </si>
  <si>
    <t>16.</t>
  </si>
  <si>
    <t>Основное мероприятие Приобретение молельной пекарни за счет средств краевого бюджета</t>
  </si>
  <si>
    <t>Основное мероприятие Приобретение молельной пекарни (софинансирование из местного бюджета)</t>
  </si>
  <si>
    <t>Приложение № 2</t>
  </si>
  <si>
    <t>к нормативному правовому акту</t>
  </si>
  <si>
    <t>от  «01» декабря 2017 г. № 21-НПА/07-17</t>
  </si>
  <si>
    <t>Приложение № 1</t>
  </si>
  <si>
    <t>Приложение № 3</t>
  </si>
  <si>
    <t xml:space="preserve">"О внесении изменений  в НПА "О бюджете городского округа "поселок Палана" </t>
  </si>
  <si>
    <t xml:space="preserve"> от «   »________2018 г. № ____________</t>
  </si>
  <si>
    <t>Приложение № 4</t>
  </si>
  <si>
    <t>Приложение № 5</t>
  </si>
  <si>
    <t>Приложение № 6</t>
  </si>
  <si>
    <t>на реализацию программы " Обращение с отходами производства и потребления в Камчатском крае". Основное мероприятие "Выявление случаев причинения вреда окружающей среде при размещении бесхозяйных отходов, в том числе твердых коммунальных отходов, и ликвидация последствий такого вреда"</t>
  </si>
  <si>
    <t>на реализацию программы "Энергоэффективность, развитие энергетики коммунального хозяйства,обеспечение жителей населенных пунктов Камчатского края коммунальными услугами и услугами по благоустройству территорий" Подпрограмма "Чистая вода Камчатском крае". Проведение технических мероприятий, направленных на решение вопросов по улучшению работы систем водоснабжения и водоотведения"</t>
  </si>
  <si>
    <t>на реализацию программы " Реализация государственной национальной политики и укрепление гражданского единства в Камчатском крае" Подпрограмма  "устойчивое развитие коренных малочисленных народов  Севера, Сибири и Дальнего Востока, проживающих в Камчатском крае. Укрепление  материально-технической базы традиционных отраслей хозяйствования в Камчатском крае</t>
  </si>
  <si>
    <t xml:space="preserve"> на подготовку и проведение Всероссийского физкультурно-спортивного комплекса "Готов к труду и обороне " в Камчатском крае</t>
  </si>
  <si>
    <t>163 Иные межбюджетные трансферты на поддержку экономического и социального  развития коренных малочисленных народов Севера, Сибири и Дальнего Востока в рамках ПП "Укрепление единства российской нации и этнокультурное развитие народов России"</t>
  </si>
  <si>
    <t>Подпрограмма "Организация отдыха, оздоровления и занятости детей и молодежи городского округа "поселок Палана"</t>
  </si>
  <si>
    <t>Основное мероприятие Приобретение модульной пекарни за счет средств краевого бюджета</t>
  </si>
  <si>
    <t>Основное мероприятие Приобретение модульной пекарни (софинансирование из местного бюджета)</t>
  </si>
  <si>
    <t>МП "Формирование комфортной городской среды в городском округе "поселок Палана на 2018-2022 годов"</t>
  </si>
  <si>
    <t>на реализацию подпрограммы"Обеспечение жильем молодых семей в городском округе "поселок Палана"</t>
  </si>
  <si>
    <t>14 0 00 00000</t>
  </si>
  <si>
    <t>14 1 00 00000</t>
  </si>
  <si>
    <t>14 1 01 40060</t>
  </si>
  <si>
    <t>14 1 01 S1190</t>
  </si>
  <si>
    <t>00 219 00000 00 0000 151</t>
  </si>
  <si>
    <t>ВОЗВРАТ ОСТАТКОВ СУБСИДИЙ, СУБВЕНЦИЙ И ИНЫХ МЕЖБЮДЖЕТНЫХ ТРАНСФЕРТОВ, ИМЕЮЩИХ ЦЕЛЕВОЕ НАЗНАЧЕНИЕ, ПРОШЛЫХ ЛЕТ</t>
  </si>
  <si>
    <t>00 219 60010 04 0000 151</t>
  </si>
  <si>
    <t>на реализацию программы " Развитие культуры в Камчатском крае" Основное мероприятие. Проведение мероприятий поукреплению материально-технической базы краевых государственных и муниципальных учреждений культуры и учреждений дополнительного образования в сфере культуры</t>
  </si>
  <si>
    <t>на реализацию программы " Развитие культуры в Камчатском крае" Основное мероприятие. Сохранение и развитие национальной культуры, традиции и обычаев коренных малочисленных народов Севера, Сибири и Дальнего  Востока"</t>
  </si>
  <si>
    <t>Основное мероприятие "Сохранение и развитие национальной культуры, традиций и обычаев коренных малочисленных народов Севера, Сибири и Дальнего Востока" за счет средств краевого бюджета</t>
  </si>
  <si>
    <t>03 1 13 40060</t>
  </si>
  <si>
    <t>Основное мероприятие "Сохранение и развитие национальной культуры, традиций и обычаев коренных малочисленных народов Севера, Сибири и Дальнего Востока" (софинансирование из местного бюджета)</t>
  </si>
  <si>
    <t>03 1 13 S1190</t>
  </si>
  <si>
    <t>Основное мероприятие "Проведение мероприятий по укреплению материально-технической базы" за счет средств краевого бюджета</t>
  </si>
  <si>
    <t>03 1 14 40060</t>
  </si>
  <si>
    <t>Основное мероприятие "Проведение мероприятий по укреплению материально-технической базы" (софинансирование из местного бюджета)</t>
  </si>
  <si>
    <t>03 1 14 S1190</t>
  </si>
  <si>
    <t>03 1 15 09990</t>
  </si>
  <si>
    <t>Основное мероприятие "Разработка проектно-сметной документации на строительство многофункционального культурно- досугового центра в городском округе "поселок Палана"</t>
  </si>
  <si>
    <t>на реализацию подпрограммы  "Энергосбережение и повышение энергетической эффективности  в Камчатском крае" "Модернизация систем  энерго-, теплоснабжения и объектов коммунального- бытового назначения на территории Камчатского края</t>
  </si>
  <si>
    <t>на реализацию подпрограммы  "Создание и развитие туристкой инфраструктуры в Камчатском крае" "Реконструкция здания, расположенного по адресу: Камчатский край, Тигильский р-н, пгт. Палана , ул. Поротова д.24</t>
  </si>
  <si>
    <t>на реализацию программы " Развитие  образования в Камчатском крае" Подпрограмма  "Развитие дошкольного, общего образования и дополнительного образования детей в Камчатском крае". Развитие общего образования</t>
  </si>
  <si>
    <t>на реализацию программы " Безопасная Камчатка" Подпрограмма  "Профилактика правонарушений, преступлений и повышение безопасности дорожного движения в Камчатском крае". Создание народных дружин по охране общественного поряжка и стимулирование их деятельности</t>
  </si>
  <si>
    <t>Субвенции для осуществления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</si>
  <si>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Основное мероприятие "Основное мероприятие. Создание народных дружин по охране общественного порядка и стимулирование их деятельности". За счет средств краевого бюджета.</t>
  </si>
  <si>
    <t>05 1 02 00000</t>
  </si>
  <si>
    <t>05 1 02 40060</t>
  </si>
  <si>
    <t>Основное мероприятие "Основное мероприятие. Создание народных дружин по охране общественного порядка и стимулирование их деятельности". Софинансирование из местного бюджета.</t>
  </si>
  <si>
    <t>05 1 02 S1190</t>
  </si>
  <si>
    <t>Основное мероприятие "Модернизация систем энерго-, теплоснабжения и объектов коммунально-бытового назначения на территории Камчатского края" Реконструкция ВЛ ,0,38 кВ с КПТ 6/0.4 кВ в п.Палана ( в том числе проектные работы и государственная экспертиза проектной документации) софинансирование местного бюджета</t>
  </si>
  <si>
    <t>08 1 14 S1130</t>
  </si>
  <si>
    <t>Основное мероприятие "Модернизация систем энерго-, теплоснабжения и объектов коммунально-бытового назначения на территории Камчатского края".Реконструкция ВЛ ,0,38 кВ с КТП 6/0.4 кВ в п.Палана ( в том числе проектные работы и государственная экспертиза проектной документации)"за счет средств субсидии на реализацию инвестиционных мероприятий из бюджета Камчатского края</t>
  </si>
  <si>
    <t>08 1 14 40070</t>
  </si>
  <si>
    <t xml:space="preserve"> Основное мероприятие. Модернизация материально-технической и учебной базы для поддержки коренных малочисленных народов Севера, Сибири и Дальнего Востока.За счет средств из краевого бюджета</t>
  </si>
  <si>
    <t>04 2 34 40060</t>
  </si>
  <si>
    <t>Основное мероприятие. Модернизация материально-технической и учебной базы для поддержки коренных малочисленных народов Севера, Сибири и Дальнего Востока. Софинансирование из местного бюджета</t>
  </si>
  <si>
    <t>04 2 34 S1190</t>
  </si>
  <si>
    <t>Основное мероприятие. "Строительство многофункционального культурно- досугового центра в городском округе "поселок Палана"</t>
  </si>
  <si>
    <t xml:space="preserve">Муниципальная программа  "Создание и развитие туристской инфраструктуры в городском округе "поселок Палана" на 2015-2020 годы </t>
  </si>
  <si>
    <t>18 0 00 00000</t>
  </si>
  <si>
    <t>Основное мероприятие "Создание и развитие туристкой инфраструктуры в городском округе "поселок Палана" (реконструкция здания,расположенного по адресу: Камчатский, Тигильский район, пгт. Палана, ул, Поротова д.24)  за счет краевого бюджета</t>
  </si>
  <si>
    <t>18 0 01 40070</t>
  </si>
  <si>
    <t>Бюджетные инвестиции в объекты капитального строительства государственной (муниципальной) собственности</t>
  </si>
  <si>
    <t>Основное мероприятие "Создание и развитие туристкой инфраструктуры в городском округе "поселок Палана" (реконструкция здания,расположенного по адресу: Камчатский, Тигильский район, пгт. Палана, ул, Поротова д.24) софинансирование из местного бюджета</t>
  </si>
  <si>
    <t>18 0 01 S1130</t>
  </si>
  <si>
    <t>Муниципальная программа "Развитие физической культуры и спорта и реализация мероприятий в сфере молодежной политики в городском округе "поселок Палана" на  2016-2020 годы"</t>
  </si>
  <si>
    <t xml:space="preserve">МП " Обеспечение жильем молодых семей в городском округе "поселок Палана" 2018-2020 годы"
</t>
  </si>
  <si>
    <t xml:space="preserve">МП "Создание и развитие туристкой инфраструктуры в городском округе "поселок Палана» на 2015-2019 годы"
</t>
  </si>
  <si>
    <t>17.</t>
  </si>
  <si>
    <t>Основное мероприятие "Создание и развитие туристкой инфраструктуры в городском округе "поселок Палана" (реконструкция здания, расположенного по адресу: Камчатский, Тигильский район, пгт. Палана, ул., Поротова д.24)  за счет краевого бюджета</t>
  </si>
  <si>
    <t>Основное мероприятие "Создание и развитие туристкой инфраструктуры в городском округе "поселок Палана" (реконструкция здания, расположенного по адресу: Камчатский, Тигильский район, пгт. Палана, ул., Поротова д.24) софинансирование из местного бюджета</t>
  </si>
  <si>
    <t>Основное мероприятие "Модернизация систем энерго-, теплоснабжения и объектов коммунально-бытового назначения на территории Камчатского края". Реконструкция ВЛ ,0,38 кВ с КТП 6/0.4 кВ в п.Палана ( в том числе проектные работы и государственная экспертиза проектной документации)"за счет средств субсидии на реализацию инвестиционных мероприятий из бюджета Камчатского края</t>
  </si>
  <si>
    <t xml:space="preserve"> Основное мероприятие. Модернизация материально-технической и учебной базы для поддержки коренных малочисленных народов Севера, Сибири и Дальнего Востока. За счет средств из краевого бюджета</t>
  </si>
  <si>
    <t>Годовой объем ассигнований на 2019 год</t>
  </si>
  <si>
    <t>Годовой объем ассигнований на 2020 год</t>
  </si>
  <si>
    <r>
      <t xml:space="preserve">Условно утвержденные расходы </t>
    </r>
    <r>
      <rPr>
        <sz val="10"/>
        <rFont val="Times New Roman"/>
        <family val="1"/>
      </rPr>
      <t>(в соответствии со статьей 184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Бюджетного кодекса Российской Федерации)</t>
    </r>
  </si>
  <si>
    <t>Субвенции на выполнение государственных полномочий Камчатского края на предоставление жилых помещений детям-сиротам и детям, оставшимся без попечения родителей, лицам из них числа по договорам найма специализированных жилых помещений</t>
  </si>
  <si>
    <t>02 4 41 R0820</t>
  </si>
  <si>
    <t>Приложение №8.1</t>
  </si>
  <si>
    <t xml:space="preserve">Ведомственная структура расходов на плановый период 2019 и 2020 годов </t>
  </si>
  <si>
    <r>
      <t>Муниципальная программа «Развитие образования в городском округе» на 2018-2020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годы» </t>
    </r>
  </si>
  <si>
    <t xml:space="preserve">Муниципальная программа "Развитие образования в городском округе "поселок Палана" на 2016-2017 годы". </t>
  </si>
  <si>
    <t>03 1 11 00000</t>
  </si>
  <si>
    <r>
      <t>Муниципальная программа "Развитие малого и среднего предпринимательства на территории городского округа "поселок Палана" на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2014-2020 годы"</t>
    </r>
  </si>
  <si>
    <t>Приложение №9.1</t>
  </si>
  <si>
    <t>городского округа "поселок Палана" плановый период  2019 и 2020 годов</t>
  </si>
  <si>
    <t>Подпрограмма "Организация отдыха,оздоровления и занятости детей и молодежи городского округа "поселок Палана"</t>
  </si>
  <si>
    <t>0500</t>
  </si>
  <si>
    <t>11.1</t>
  </si>
  <si>
    <t>11.2</t>
  </si>
  <si>
    <t>Приложение № 5.1</t>
  </si>
  <si>
    <t>Приложение № 6.1</t>
  </si>
  <si>
    <t>на реализацию подпрограммы "Проведение проектно-изыскательных работ по строительству полигона ТКО с сортировкой и переработкой мусора"</t>
  </si>
  <si>
    <t>на реализацию подпрограммы "Подготовка проектно-сметной документации для строительства в городском округе "поселок Палана»</t>
  </si>
  <si>
    <t>Предоставление субсидий бюджетным, автономным учреждениям и иным некоммерческим организациям</t>
  </si>
  <si>
    <t>03 1 16 09990</t>
  </si>
  <si>
    <t>03 1 17 09990</t>
  </si>
  <si>
    <t>Основное мероприятие. "Ремонт здания МАУ "Центр культуры и досуга агт. Палана"</t>
  </si>
  <si>
    <t>244</t>
  </si>
  <si>
    <t>17 0 01 00000</t>
  </si>
  <si>
    <t>Основное мероприятие "Подготовка проектно-сметной документации для строительства в городском округе "поселок Палана». За счет средств субсидии на реализацию инвестиционных мероприятий из бюджета Камчатского края</t>
  </si>
  <si>
    <t>17 0 01 40070</t>
  </si>
  <si>
    <t>Бюджетные инвестиции в объекты капитального строительства государственной (муниципальной) собственности</t>
  </si>
  <si>
    <t>Основное мероприятие "Подготовка проектно-сметной документации для строительства в городском округе "поселок Палана» софинансирование из местного бюджета</t>
  </si>
  <si>
    <t>17 0 01 S1130</t>
  </si>
  <si>
    <t>Муниципальная программа "Обеспечение доступным и комфортным жильем и коммунальными услугами населения городского округа "поселок Палана» на 2018-2021 годы"</t>
  </si>
  <si>
    <t>Основное мероприятие "Проведение проектно-изыскательных работ по строительству полигона ТКО с сортировкой и переработкой мусора"За счет средств субсидии из бюджета Камчатского края</t>
  </si>
  <si>
    <t>08 3 12 40070</t>
  </si>
  <si>
    <t>Капитальные вложения в объекты государственной (муниципальной) собственности</t>
  </si>
  <si>
    <t>Основное мероприятие "Проведение проектно-изыскательных работ по строительству полигона ТКО с сортировкой и переработкой мусора" софинансирование из местного бюджета</t>
  </si>
  <si>
    <t>08 3 12 S1130</t>
  </si>
  <si>
    <t>11 1 05 L4970</t>
  </si>
  <si>
    <t>Закупка товаров, работ и услуг для государственных (муниципальных) нуждя</t>
  </si>
  <si>
    <t>Подпрограмма " Патриотическое воспитание граждан в городском округе "поселок Палана"</t>
  </si>
  <si>
    <t>4.4</t>
  </si>
  <si>
    <t xml:space="preserve">Подпрограмма "Профилактика терроризма и экстремизма". </t>
  </si>
  <si>
    <t>Подпрограмма "Защита населения и территории городского округа "поселок Палана" от чрезвычайных ситуаций, обеспечение пожарной безопасности и развитие гражданской обороны".</t>
  </si>
  <si>
    <t>18.</t>
  </si>
  <si>
    <t>Муниципальная программа  "Обеспечение доступным и комфортным жильем и коммунальными услугами населения городского округа "поселок Палана»  на 2018-2021 год"</t>
  </si>
  <si>
    <t>Основное мероприятие "Создание и развитие туристкой инфраструктуры в городском округе "поселок Палана" (реконструкция здания, расположенного по адресу: Камчатский, Тигильский район, пгт. Палана, ул, Поротова д.24)  за счет краевого бюджета</t>
  </si>
  <si>
    <t>Муниципальная программа  "Создание и развитие туристской инфраструктуры в городском округе "поселок Палана" на 2015-2020 годы"</t>
  </si>
  <si>
    <t>Основное мероприятие. "Проведение мероприятий по укреплению материально-технической базы" за счет средств краевого бюджета</t>
  </si>
  <si>
    <t>Основное мероприятие. "Сохранение и развитие национальной культуры, традиции и обычаев коренных малочисленных народов Севера, Сибири и Дальнего Востока" за счет средств краевого бюджета</t>
  </si>
  <si>
    <t xml:space="preserve"> 17 0 02 00000</t>
  </si>
  <si>
    <t>Основное мероприятие. " Внесение изменений в схему территориального планирования Камчатского края и документы территориального планирования и градостроительного зонирования городских округов". За счет средств краевого бюджета.</t>
  </si>
  <si>
    <t>17 0 02 40060</t>
  </si>
  <si>
    <t>Муниципальная программа "Обеспечение доступным и комфортным жильем и коммунальными услугами населения городского округа "поселок Палана» на 2018- 2021 года"</t>
  </si>
  <si>
    <t>Основное мероприятие. "Разработка роектов планировки и проектов межевания территорий городских округов и поселений". За счет средств краевого бюджета.</t>
  </si>
  <si>
    <t>17 0 03 40060</t>
  </si>
  <si>
    <t>Муниципальная программа  "Обеспечение доступным и комфортным жильем и коммунальными услугами населения городского округа "поселок Палана» на 2018-2021 годы"</t>
  </si>
  <si>
    <t>Муниципальная программа "Создание и развитие туристской инфраструктуры в городском округе "поселок Палана" на 2015-2020 годы"</t>
  </si>
  <si>
    <t>000 1 05 01050 01 0000 110</t>
  </si>
  <si>
    <t>Минимальный налог , зачисляемый в бюджеты субъектов РФ (за налоговые периоды, истекшие до 01 яневаря 2011 года)</t>
  </si>
  <si>
    <t>000  105 04000 02 0000 110</t>
  </si>
  <si>
    <t>Налог, взимаемый  в связи с применением патентной системы налогообложения.</t>
  </si>
  <si>
    <t>000 1 11 05020 00 0000 120</t>
  </si>
  <si>
    <t>Доходы, получаемые в виде арендной платы за земли после разграничения  государственной   собственности на землю, а также средства  от продажи права на заключение договоров аренды указанных земельных участков</t>
  </si>
  <si>
    <t>12 0 01 L5550</t>
  </si>
  <si>
    <t>12 0 01 L1190</t>
  </si>
  <si>
    <t>12 0 02 L5600</t>
  </si>
  <si>
    <t>"Об исполнении бюджета городского округа "поселок Палана" за 2018 год"</t>
  </si>
  <si>
    <t xml:space="preserve"> от «   »________2019 г. № ____________</t>
  </si>
  <si>
    <t>ОТЧЕТ</t>
  </si>
  <si>
    <t xml:space="preserve">по исполнению источников  финансирования дефицита бюджета </t>
  </si>
  <si>
    <t>городского округа "поселок Палана" за 2018 год</t>
  </si>
  <si>
    <t xml:space="preserve">Утверждено </t>
  </si>
  <si>
    <t>Исполнено</t>
  </si>
  <si>
    <t xml:space="preserve">% исполнения </t>
  </si>
  <si>
    <t xml:space="preserve">об исполнении доходов бюджета городского округа "поселок Палана" за 2018 год </t>
  </si>
  <si>
    <t>%  исполнения</t>
  </si>
  <si>
    <t>99 0 00 40280</t>
  </si>
  <si>
    <t>08 1 00 00000</t>
  </si>
  <si>
    <t>08 2 00 00000</t>
  </si>
  <si>
    <t>04 2 31 00000</t>
  </si>
  <si>
    <t>04 2 32 00000</t>
  </si>
  <si>
    <t>Об исполнении муниципальных  программ</t>
  </si>
  <si>
    <t xml:space="preserve">городского округа "поселок Палана" за 2018 год </t>
  </si>
  <si>
    <t>% исполнения</t>
  </si>
  <si>
    <t>8.2.</t>
  </si>
  <si>
    <t>-</t>
  </si>
  <si>
    <t xml:space="preserve"> ОТЧЕТ                                                                                                                                                                                             об исполнении расходов бюджета городского округа "поселок  Палана" за 2018 год                                                       по разделам и подразделам классификации расходов бюджетов</t>
  </si>
  <si>
    <t>ОТЧЕТ                                                                                                                                                                                                                                                                           об исполнении расходов бюджета по разделам, подразделам, целевым статьям и видам расходов классификации расходов бюджетов в ведомственной структуре расходов бюджета                                   городского округа "поселок Палана" за 2018 год</t>
  </si>
  <si>
    <t>на реализацию программы "Реализация государственной национальной политики и укрепление гражданского единства в Камчатском крае"</t>
  </si>
  <si>
    <t xml:space="preserve">                                           Об исполнении  ведомственной структуры расходов за 2018 год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</si>
</sst>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  <numFmt numFmtId="166" formatCode="#,##0.000000"/>
    <numFmt numFmtId="167" formatCode="#,##0.0_р_.;[Red]\-#,##0.0_р_.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00"/>
    <numFmt numFmtId="174" formatCode="#,##0.000"/>
    <numFmt numFmtId="175" formatCode="0.0000000"/>
    <numFmt numFmtId="176" formatCode="0.00000000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(* #,##0.00_);_(* \(#,##0.00\);_(* &quot;-&quot;??_);_(@_)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</numFmts>
  <fonts count="78">
    <font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sz val="12"/>
      <name val="Arial Cyr"/>
      <family val="0"/>
    </font>
    <font>
      <sz val="9"/>
      <name val="Arial Cyr"/>
      <family val="0"/>
    </font>
    <font>
      <sz val="11"/>
      <name val="Times New Roman CE"/>
      <family val="1"/>
    </font>
    <font>
      <b/>
      <sz val="14"/>
      <name val="Times New Roman Cyr"/>
      <family val="1"/>
    </font>
    <font>
      <sz val="11"/>
      <name val="Times New Roman Cyr"/>
      <family val="0"/>
    </font>
    <font>
      <sz val="10"/>
      <name val="Arial"/>
      <family val="2"/>
    </font>
    <font>
      <b/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Helv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 Cyr"/>
      <family val="1"/>
    </font>
    <font>
      <b/>
      <sz val="9"/>
      <name val="Arial Cyr"/>
      <family val="2"/>
    </font>
    <font>
      <b/>
      <sz val="11"/>
      <name val="Arial Cyr"/>
      <family val="2"/>
    </font>
    <font>
      <b/>
      <sz val="10"/>
      <name val="Times New Roman CYR"/>
      <family val="1"/>
    </font>
    <font>
      <sz val="8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49" fontId="17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 horizontal="center"/>
    </xf>
    <xf numFmtId="0" fontId="23" fillId="0" borderId="0" xfId="0" applyFont="1" applyFill="1" applyAlignment="1">
      <alignment horizontal="right" wrapText="1"/>
    </xf>
    <xf numFmtId="0" fontId="23" fillId="0" borderId="0" xfId="0" applyFont="1" applyFill="1" applyAlignment="1">
      <alignment horizontal="center" wrapText="1"/>
    </xf>
    <xf numFmtId="4" fontId="23" fillId="0" borderId="0" xfId="0" applyNumberFormat="1" applyFont="1" applyFill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" fillId="0" borderId="10" xfId="0" applyFont="1" applyFill="1" applyBorder="1" applyAlignment="1">
      <alignment horizontal="justify" vertical="center" wrapText="1"/>
    </xf>
    <xf numFmtId="4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5" fillId="0" borderId="10" xfId="0" applyFont="1" applyFill="1" applyBorder="1" applyAlignment="1">
      <alignment horizontal="justify" vertical="center" wrapText="1"/>
    </xf>
    <xf numFmtId="0" fontId="27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" fillId="0" borderId="0" xfId="55" applyFont="1">
      <alignment/>
      <protection/>
    </xf>
    <xf numFmtId="0" fontId="7" fillId="0" borderId="10" xfId="0" applyFont="1" applyFill="1" applyBorder="1" applyAlignment="1">
      <alignment horizontal="justify" vertical="center" wrapText="1"/>
    </xf>
    <xf numFmtId="0" fontId="22" fillId="0" borderId="0" xfId="0" applyFont="1" applyFill="1" applyAlignment="1">
      <alignment horizontal="center"/>
    </xf>
    <xf numFmtId="4" fontId="2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49" fontId="20" fillId="0" borderId="10" xfId="57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/>
    </xf>
    <xf numFmtId="0" fontId="36" fillId="0" borderId="0" xfId="0" applyFont="1" applyAlignment="1">
      <alignment/>
    </xf>
    <xf numFmtId="49" fontId="25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wrapText="1"/>
    </xf>
    <xf numFmtId="0" fontId="25" fillId="0" borderId="10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0" fontId="36" fillId="0" borderId="0" xfId="0" applyFont="1" applyFill="1" applyAlignment="1">
      <alignment/>
    </xf>
    <xf numFmtId="49" fontId="2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36" fillId="0" borderId="0" xfId="0" applyFont="1" applyAlignment="1">
      <alignment/>
    </xf>
    <xf numFmtId="0" fontId="2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49" fontId="37" fillId="0" borderId="0" xfId="0" applyNumberFormat="1" applyFont="1" applyFill="1" applyBorder="1" applyAlignment="1">
      <alignment wrapText="1"/>
    </xf>
    <xf numFmtId="4" fontId="9" fillId="0" borderId="0" xfId="0" applyNumberFormat="1" applyFont="1" applyAlignment="1">
      <alignment/>
    </xf>
    <xf numFmtId="0" fontId="37" fillId="0" borderId="0" xfId="0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5" fontId="7" fillId="0" borderId="10" xfId="0" applyNumberFormat="1" applyFont="1" applyFill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165" fontId="7" fillId="0" borderId="10" xfId="0" applyNumberFormat="1" applyFont="1" applyBorder="1" applyAlignment="1">
      <alignment horizontal="right"/>
    </xf>
    <xf numFmtId="165" fontId="7" fillId="0" borderId="10" xfId="0" applyNumberFormat="1" applyFont="1" applyFill="1" applyBorder="1" applyAlignment="1">
      <alignment horizontal="right" wrapText="1"/>
    </xf>
    <xf numFmtId="165" fontId="20" fillId="0" borderId="10" xfId="0" applyNumberFormat="1" applyFont="1" applyFill="1" applyBorder="1" applyAlignment="1">
      <alignment horizontal="center" vertical="center"/>
    </xf>
    <xf numFmtId="165" fontId="25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49" fontId="9" fillId="33" borderId="10" xfId="0" applyNumberFormat="1" applyFont="1" applyFill="1" applyBorder="1" applyAlignment="1">
      <alignment horizontal="center" vertical="top"/>
    </xf>
    <xf numFmtId="0" fontId="9" fillId="33" borderId="1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justify" vertical="top"/>
    </xf>
    <xf numFmtId="2" fontId="3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right" wrapText="1"/>
    </xf>
    <xf numFmtId="165" fontId="3" fillId="33" borderId="10" xfId="0" applyNumberFormat="1" applyFont="1" applyFill="1" applyBorder="1" applyAlignment="1">
      <alignment horizontal="right"/>
    </xf>
    <xf numFmtId="2" fontId="12" fillId="33" borderId="10" xfId="0" applyNumberFormat="1" applyFont="1" applyFill="1" applyBorder="1" applyAlignment="1">
      <alignment horizontal="justify" vertical="top" wrapText="1"/>
    </xf>
    <xf numFmtId="2" fontId="9" fillId="33" borderId="10" xfId="0" applyNumberFormat="1" applyFont="1" applyFill="1" applyBorder="1" applyAlignment="1">
      <alignment horizontal="justify" vertical="top" wrapText="1"/>
    </xf>
    <xf numFmtId="49" fontId="9" fillId="33" borderId="10" xfId="0" applyNumberFormat="1" applyFont="1" applyFill="1" applyBorder="1" applyAlignment="1">
      <alignment horizontal="right" wrapText="1"/>
    </xf>
    <xf numFmtId="165" fontId="9" fillId="33" borderId="10" xfId="0" applyNumberFormat="1" applyFont="1" applyFill="1" applyBorder="1" applyAlignment="1">
      <alignment horizontal="right"/>
    </xf>
    <xf numFmtId="2" fontId="13" fillId="33" borderId="10" xfId="0" applyNumberFormat="1" applyFont="1" applyFill="1" applyBorder="1" applyAlignment="1">
      <alignment horizontal="justify" vertical="top" wrapText="1"/>
    </xf>
    <xf numFmtId="2" fontId="3" fillId="33" borderId="10" xfId="0" applyNumberFormat="1" applyFont="1" applyFill="1" applyBorder="1" applyAlignment="1">
      <alignment horizontal="justify" vertical="top" wrapText="1"/>
    </xf>
    <xf numFmtId="2" fontId="9" fillId="33" borderId="10" xfId="0" applyNumberFormat="1" applyFont="1" applyFill="1" applyBorder="1" applyAlignment="1">
      <alignment horizontal="justify" vertical="top" wrapText="1"/>
    </xf>
    <xf numFmtId="49" fontId="14" fillId="33" borderId="10" xfId="0" applyNumberFormat="1" applyFont="1" applyFill="1" applyBorder="1" applyAlignment="1">
      <alignment horizontal="right" wrapText="1"/>
    </xf>
    <xf numFmtId="2" fontId="13" fillId="33" borderId="10" xfId="0" applyNumberFormat="1" applyFont="1" applyFill="1" applyBorder="1" applyAlignment="1">
      <alignment horizontal="justify" vertical="top"/>
    </xf>
    <xf numFmtId="0" fontId="16" fillId="33" borderId="10" xfId="0" applyFont="1" applyFill="1" applyBorder="1" applyAlignment="1">
      <alignment horizontal="justify" vertical="top"/>
    </xf>
    <xf numFmtId="165" fontId="9" fillId="33" borderId="10" xfId="0" applyNumberFormat="1" applyFont="1" applyFill="1" applyBorder="1" applyAlignment="1">
      <alignment horizontal="right" wrapText="1"/>
    </xf>
    <xf numFmtId="0" fontId="13" fillId="33" borderId="10" xfId="0" applyNumberFormat="1" applyFont="1" applyFill="1" applyBorder="1" applyAlignment="1">
      <alignment horizontal="justify" vertical="top" wrapText="1"/>
    </xf>
    <xf numFmtId="0" fontId="9" fillId="33" borderId="10" xfId="0" applyNumberFormat="1" applyFont="1" applyFill="1" applyBorder="1" applyAlignment="1">
      <alignment horizontal="justify" vertical="top" wrapText="1"/>
    </xf>
    <xf numFmtId="2" fontId="9" fillId="33" borderId="10" xfId="0" applyNumberFormat="1" applyFont="1" applyFill="1" applyBorder="1" applyAlignment="1">
      <alignment horizontal="left" vertical="top" wrapText="1"/>
    </xf>
    <xf numFmtId="2" fontId="9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justify" vertical="top"/>
    </xf>
    <xf numFmtId="49" fontId="16" fillId="33" borderId="10" xfId="0" applyNumberFormat="1" applyFont="1" applyFill="1" applyBorder="1" applyAlignment="1">
      <alignment horizontal="right" wrapText="1"/>
    </xf>
    <xf numFmtId="0" fontId="9" fillId="33" borderId="0" xfId="0" applyFont="1" applyFill="1" applyAlignment="1">
      <alignment wrapText="1"/>
    </xf>
    <xf numFmtId="0" fontId="16" fillId="33" borderId="11" xfId="0" applyFont="1" applyFill="1" applyBorder="1" applyAlignment="1">
      <alignment horizontal="justify" vertical="top"/>
    </xf>
    <xf numFmtId="49" fontId="9" fillId="33" borderId="12" xfId="53" applyNumberFormat="1" applyFont="1" applyFill="1" applyBorder="1" applyAlignment="1">
      <alignment horizontal="left" wrapText="1"/>
      <protection/>
    </xf>
    <xf numFmtId="2" fontId="9" fillId="33" borderId="10" xfId="0" applyNumberFormat="1" applyFont="1" applyFill="1" applyBorder="1" applyAlignment="1">
      <alignment horizontal="left" vertical="top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16" fillId="33" borderId="13" xfId="0" applyFont="1" applyFill="1" applyBorder="1" applyAlignment="1">
      <alignment horizontal="justify" vertical="top"/>
    </xf>
    <xf numFmtId="2" fontId="13" fillId="33" borderId="13" xfId="0" applyNumberFormat="1" applyFont="1" applyFill="1" applyBorder="1" applyAlignment="1">
      <alignment horizontal="justify" vertical="top" wrapText="1"/>
    </xf>
    <xf numFmtId="49" fontId="9" fillId="33" borderId="13" xfId="0" applyNumberFormat="1" applyFont="1" applyFill="1" applyBorder="1" applyAlignment="1">
      <alignment horizontal="right" wrapText="1"/>
    </xf>
    <xf numFmtId="2" fontId="3" fillId="33" borderId="10" xfId="0" applyNumberFormat="1" applyFont="1" applyFill="1" applyBorder="1" applyAlignment="1">
      <alignment horizontal="justify" vertical="top"/>
    </xf>
    <xf numFmtId="0" fontId="9" fillId="33" borderId="10" xfId="0" applyFont="1" applyFill="1" applyBorder="1" applyAlignment="1">
      <alignment horizontal="right"/>
    </xf>
    <xf numFmtId="2" fontId="0" fillId="33" borderId="0" xfId="0" applyNumberFormat="1" applyFill="1" applyAlignment="1">
      <alignment/>
    </xf>
    <xf numFmtId="2" fontId="15" fillId="33" borderId="10" xfId="0" applyNumberFormat="1" applyFont="1" applyFill="1" applyBorder="1" applyAlignment="1">
      <alignment horizontal="justify" vertical="top" wrapText="1"/>
    </xf>
    <xf numFmtId="165" fontId="14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wrapText="1"/>
    </xf>
    <xf numFmtId="49" fontId="9" fillId="33" borderId="14" xfId="0" applyNumberFormat="1" applyFont="1" applyFill="1" applyBorder="1" applyAlignment="1">
      <alignment horizontal="right" wrapText="1"/>
    </xf>
    <xf numFmtId="2" fontId="9" fillId="33" borderId="15" xfId="0" applyNumberFormat="1" applyFont="1" applyFill="1" applyBorder="1" applyAlignment="1">
      <alignment horizontal="justify" vertical="top" wrapText="1"/>
    </xf>
    <xf numFmtId="0" fontId="13" fillId="33" borderId="10" xfId="0" applyNumberFormat="1" applyFont="1" applyFill="1" applyBorder="1" applyAlignment="1">
      <alignment horizontal="justify" vertical="top" wrapText="1"/>
    </xf>
    <xf numFmtId="2" fontId="9" fillId="33" borderId="16" xfId="0" applyNumberFormat="1" applyFont="1" applyFill="1" applyBorder="1" applyAlignment="1">
      <alignment horizontal="justify" vertical="top" wrapText="1"/>
    </xf>
    <xf numFmtId="2" fontId="14" fillId="33" borderId="10" xfId="0" applyNumberFormat="1" applyFont="1" applyFill="1" applyBorder="1" applyAlignment="1">
      <alignment horizontal="justify" vertical="top" wrapText="1"/>
    </xf>
    <xf numFmtId="49" fontId="5" fillId="33" borderId="10" xfId="0" applyNumberFormat="1" applyFont="1" applyFill="1" applyBorder="1" applyAlignment="1">
      <alignment horizontal="center" wrapText="1"/>
    </xf>
    <xf numFmtId="49" fontId="1" fillId="33" borderId="0" xfId="0" applyNumberFormat="1" applyFont="1" applyFill="1" applyAlignment="1">
      <alignment horizontal="center"/>
    </xf>
    <xf numFmtId="49" fontId="6" fillId="33" borderId="10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 vertical="top" wrapText="1"/>
    </xf>
    <xf numFmtId="0" fontId="2" fillId="33" borderId="0" xfId="56" applyNumberFormat="1" applyFont="1" applyFill="1" applyAlignment="1">
      <alignment horizontal="center" vertical="center"/>
      <protection/>
    </xf>
    <xf numFmtId="0" fontId="2" fillId="33" borderId="0" xfId="56" applyNumberFormat="1" applyFont="1" applyFill="1" applyAlignment="1">
      <alignment horizontal="left" vertical="center" wrapText="1"/>
      <protection/>
    </xf>
    <xf numFmtId="0" fontId="6" fillId="33" borderId="0" xfId="56" applyNumberFormat="1" applyFont="1" applyFill="1" applyAlignment="1">
      <alignment horizontal="center" vertical="center"/>
      <protection/>
    </xf>
    <xf numFmtId="0" fontId="10" fillId="33" borderId="0" xfId="0" applyFont="1" applyFill="1" applyAlignment="1">
      <alignment/>
    </xf>
    <xf numFmtId="0" fontId="2" fillId="33" borderId="10" xfId="56" applyNumberFormat="1" applyFont="1" applyFill="1" applyBorder="1" applyAlignment="1">
      <alignment horizontal="center" vertical="center" wrapText="1"/>
      <protection/>
    </xf>
    <xf numFmtId="0" fontId="9" fillId="33" borderId="10" xfId="56" applyNumberFormat="1" applyFont="1" applyFill="1" applyBorder="1" applyAlignment="1">
      <alignment horizontal="center" vertical="center" wrapText="1"/>
      <protection/>
    </xf>
    <xf numFmtId="0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right" wrapText="1"/>
    </xf>
    <xf numFmtId="169" fontId="2" fillId="33" borderId="10" xfId="0" applyNumberFormat="1" applyFont="1" applyFill="1" applyBorder="1" applyAlignment="1">
      <alignment horizontal="right" wrapText="1"/>
    </xf>
    <xf numFmtId="0" fontId="40" fillId="33" borderId="10" xfId="0" applyNumberFormat="1" applyFont="1" applyFill="1" applyBorder="1" applyAlignment="1">
      <alignment horizontal="justify" vertical="top" wrapText="1"/>
    </xf>
    <xf numFmtId="49" fontId="31" fillId="33" borderId="10" xfId="0" applyNumberFormat="1" applyFont="1" applyFill="1" applyBorder="1" applyAlignment="1">
      <alignment horizontal="right" wrapText="1"/>
    </xf>
    <xf numFmtId="169" fontId="31" fillId="33" borderId="10" xfId="0" applyNumberFormat="1" applyFont="1" applyFill="1" applyBorder="1" applyAlignment="1">
      <alignment horizontal="right" wrapText="1"/>
    </xf>
    <xf numFmtId="49" fontId="6" fillId="33" borderId="10" xfId="0" applyNumberFormat="1" applyFont="1" applyFill="1" applyBorder="1" applyAlignment="1">
      <alignment horizontal="center" vertical="top"/>
    </xf>
    <xf numFmtId="0" fontId="31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justify" vertical="top" wrapText="1"/>
    </xf>
    <xf numFmtId="169" fontId="6" fillId="33" borderId="10" xfId="58" applyNumberFormat="1" applyFont="1" applyFill="1" applyBorder="1" applyAlignment="1">
      <alignment horizontal="right" wrapText="1"/>
      <protection/>
    </xf>
    <xf numFmtId="2" fontId="10" fillId="33" borderId="0" xfId="0" applyNumberFormat="1" applyFont="1" applyFill="1" applyAlignment="1">
      <alignment/>
    </xf>
    <xf numFmtId="49" fontId="0" fillId="33" borderId="0" xfId="0" applyNumberFormat="1" applyFill="1" applyAlignment="1">
      <alignment/>
    </xf>
    <xf numFmtId="0" fontId="9" fillId="33" borderId="0" xfId="0" applyFont="1" applyFill="1" applyAlignment="1">
      <alignment horizontal="right"/>
    </xf>
    <xf numFmtId="49" fontId="6" fillId="33" borderId="10" xfId="0" applyNumberFormat="1" applyFont="1" applyFill="1" applyBorder="1" applyAlignment="1">
      <alignment horizontal="left" wrapText="1"/>
    </xf>
    <xf numFmtId="165" fontId="7" fillId="33" borderId="10" xfId="0" applyNumberFormat="1" applyFont="1" applyFill="1" applyBorder="1" applyAlignment="1">
      <alignment horizontal="right" wrapText="1"/>
    </xf>
    <xf numFmtId="49" fontId="7" fillId="33" borderId="10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wrapText="1"/>
    </xf>
    <xf numFmtId="165" fontId="5" fillId="33" borderId="10" xfId="0" applyNumberFormat="1" applyFont="1" applyFill="1" applyBorder="1" applyAlignment="1">
      <alignment horizontal="right" wrapText="1"/>
    </xf>
    <xf numFmtId="49" fontId="7" fillId="33" borderId="12" xfId="0" applyNumberFormat="1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165" fontId="6" fillId="33" borderId="10" xfId="0" applyNumberFormat="1" applyFont="1" applyFill="1" applyBorder="1" applyAlignment="1">
      <alignment horizontal="right" wrapText="1"/>
    </xf>
    <xf numFmtId="165" fontId="32" fillId="33" borderId="10" xfId="0" applyNumberFormat="1" applyFont="1" applyFill="1" applyBorder="1" applyAlignment="1">
      <alignment horizontal="right" wrapText="1"/>
    </xf>
    <xf numFmtId="0" fontId="2" fillId="33" borderId="0" xfId="56" applyNumberFormat="1" applyFont="1" applyFill="1" applyAlignment="1">
      <alignment horizontal="right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/>
    </xf>
    <xf numFmtId="49" fontId="34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justify" vertical="top" wrapText="1"/>
    </xf>
    <xf numFmtId="0" fontId="3" fillId="33" borderId="10" xfId="0" applyNumberFormat="1" applyFont="1" applyFill="1" applyBorder="1" applyAlignment="1">
      <alignment horizontal="justify" vertical="top" wrapText="1"/>
    </xf>
    <xf numFmtId="0" fontId="9" fillId="33" borderId="10" xfId="0" applyNumberFormat="1" applyFont="1" applyFill="1" applyBorder="1" applyAlignment="1">
      <alignment horizontal="justify" vertical="top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13" fillId="33" borderId="10" xfId="0" applyNumberFormat="1" applyFont="1" applyFill="1" applyBorder="1" applyAlignment="1">
      <alignment vertical="top" wrapText="1"/>
    </xf>
    <xf numFmtId="0" fontId="12" fillId="33" borderId="10" xfId="0" applyNumberFormat="1" applyFont="1" applyFill="1" applyBorder="1" applyAlignment="1">
      <alignment horizontal="justify" vertical="top" wrapText="1"/>
    </xf>
    <xf numFmtId="49" fontId="3" fillId="33" borderId="13" xfId="0" applyNumberFormat="1" applyFont="1" applyFill="1" applyBorder="1" applyAlignment="1">
      <alignment horizontal="right" wrapText="1"/>
    </xf>
    <xf numFmtId="0" fontId="13" fillId="33" borderId="13" xfId="0" applyNumberFormat="1" applyFont="1" applyFill="1" applyBorder="1" applyAlignment="1">
      <alignment horizontal="justify" vertical="top" wrapText="1"/>
    </xf>
    <xf numFmtId="0" fontId="9" fillId="33" borderId="11" xfId="54" applyNumberFormat="1" applyFont="1" applyFill="1" applyBorder="1" applyAlignment="1">
      <alignment wrapText="1"/>
      <protection/>
    </xf>
    <xf numFmtId="0" fontId="26" fillId="33" borderId="10" xfId="54" applyNumberFormat="1" applyFont="1" applyFill="1" applyBorder="1" applyAlignment="1">
      <alignment wrapText="1"/>
      <protection/>
    </xf>
    <xf numFmtId="49" fontId="9" fillId="33" borderId="10" xfId="53" applyNumberFormat="1" applyFont="1" applyFill="1" applyBorder="1" applyAlignment="1">
      <alignment horizontal="left" wrapText="1"/>
      <protection/>
    </xf>
    <xf numFmtId="49" fontId="20" fillId="33" borderId="10" xfId="0" applyNumberFormat="1" applyFont="1" applyFill="1" applyBorder="1" applyAlignment="1">
      <alignment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5" fillId="33" borderId="10" xfId="0" applyNumberFormat="1" applyFont="1" applyFill="1" applyBorder="1" applyAlignment="1">
      <alignment horizontal="justify" vertical="top" wrapText="1"/>
    </xf>
    <xf numFmtId="49" fontId="7" fillId="33" borderId="17" xfId="53" applyNumberFormat="1" applyFont="1" applyFill="1" applyBorder="1" applyAlignment="1">
      <alignment horizontal="left" vertical="top" wrapText="1"/>
      <protection/>
    </xf>
    <xf numFmtId="49" fontId="3" fillId="33" borderId="17" xfId="53" applyNumberFormat="1" applyFont="1" applyFill="1" applyBorder="1" applyAlignment="1">
      <alignment horizontal="right"/>
      <protection/>
    </xf>
    <xf numFmtId="0" fontId="3" fillId="33" borderId="15" xfId="0" applyFont="1" applyFill="1" applyBorder="1" applyAlignment="1">
      <alignment horizontal="justify" vertical="top"/>
    </xf>
    <xf numFmtId="0" fontId="20" fillId="33" borderId="10" xfId="0" applyFont="1" applyFill="1" applyBorder="1" applyAlignment="1">
      <alignment wrapText="1"/>
    </xf>
    <xf numFmtId="0" fontId="9" fillId="33" borderId="16" xfId="0" applyNumberFormat="1" applyFont="1" applyFill="1" applyBorder="1" applyAlignment="1">
      <alignment horizontal="justify" vertical="top" wrapText="1"/>
    </xf>
    <xf numFmtId="0" fontId="9" fillId="33" borderId="18" xfId="0" applyNumberFormat="1" applyFont="1" applyFill="1" applyBorder="1" applyAlignment="1">
      <alignment horizontal="justify" vertical="top" wrapText="1"/>
    </xf>
    <xf numFmtId="0" fontId="14" fillId="33" borderId="10" xfId="0" applyNumberFormat="1" applyFont="1" applyFill="1" applyBorder="1" applyAlignment="1">
      <alignment horizontal="justify" vertical="top" wrapText="1"/>
    </xf>
    <xf numFmtId="0" fontId="3" fillId="33" borderId="10" xfId="0" applyNumberFormat="1" applyFont="1" applyFill="1" applyBorder="1" applyAlignment="1">
      <alignment horizontal="justify" vertical="top"/>
    </xf>
    <xf numFmtId="0" fontId="5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6" fillId="33" borderId="10" xfId="0" applyNumberFormat="1" applyFont="1" applyFill="1" applyBorder="1" applyAlignment="1">
      <alignment horizontal="center" vertical="top"/>
    </xf>
    <xf numFmtId="49" fontId="6" fillId="33" borderId="15" xfId="0" applyNumberFormat="1" applyFont="1" applyFill="1" applyBorder="1" applyAlignment="1">
      <alignment horizontal="center" vertical="top"/>
    </xf>
    <xf numFmtId="0" fontId="33" fillId="33" borderId="10" xfId="0" applyNumberFormat="1" applyFont="1" applyFill="1" applyBorder="1" applyAlignment="1">
      <alignment horizontal="justify" vertical="top" wrapText="1"/>
    </xf>
    <xf numFmtId="49" fontId="6" fillId="33" borderId="13" xfId="0" applyNumberFormat="1" applyFont="1" applyFill="1" applyBorder="1" applyAlignment="1">
      <alignment horizontal="center" vertical="top"/>
    </xf>
    <xf numFmtId="49" fontId="31" fillId="33" borderId="10" xfId="0" applyNumberFormat="1" applyFont="1" applyFill="1" applyBorder="1" applyAlignment="1">
      <alignment horizontal="right"/>
    </xf>
    <xf numFmtId="0" fontId="6" fillId="33" borderId="10" xfId="58" applyNumberFormat="1" applyFont="1" applyFill="1" applyBorder="1" applyAlignment="1">
      <alignment horizontal="center" vertical="top" wrapText="1"/>
      <protection/>
    </xf>
    <xf numFmtId="0" fontId="6" fillId="33" borderId="10" xfId="58" applyNumberFormat="1" applyFont="1" applyFill="1" applyBorder="1" applyAlignment="1">
      <alignment horizontal="left" vertical="center" wrapText="1"/>
      <protection/>
    </xf>
    <xf numFmtId="0" fontId="6" fillId="33" borderId="10" xfId="58" applyNumberFormat="1" applyFont="1" applyFill="1" applyBorder="1" applyAlignment="1">
      <alignment horizontal="right" wrapText="1"/>
      <protection/>
    </xf>
    <xf numFmtId="177" fontId="5" fillId="33" borderId="10" xfId="0" applyNumberFormat="1" applyFont="1" applyFill="1" applyBorder="1" applyAlignment="1">
      <alignment horizontal="left" wrapText="1"/>
    </xf>
    <xf numFmtId="165" fontId="5" fillId="33" borderId="10" xfId="0" applyNumberFormat="1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0" fillId="0" borderId="0" xfId="0" applyAlignment="1">
      <alignment/>
    </xf>
    <xf numFmtId="0" fontId="5" fillId="33" borderId="0" xfId="0" applyFont="1" applyFill="1" applyAlignment="1">
      <alignment horizontal="right"/>
    </xf>
    <xf numFmtId="0" fontId="0" fillId="33" borderId="0" xfId="0" applyFill="1" applyAlignment="1">
      <alignment/>
    </xf>
    <xf numFmtId="49" fontId="32" fillId="33" borderId="10" xfId="0" applyNumberFormat="1" applyFont="1" applyFill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vertical="top" wrapText="1"/>
    </xf>
    <xf numFmtId="0" fontId="0" fillId="33" borderId="0" xfId="0" applyNumberFormat="1" applyFont="1" applyFill="1" applyAlignment="1">
      <alignment/>
    </xf>
    <xf numFmtId="2" fontId="9" fillId="33" borderId="18" xfId="53" applyNumberFormat="1" applyFont="1" applyFill="1" applyBorder="1" applyAlignment="1">
      <alignment horizontal="left" wrapText="1"/>
      <protection/>
    </xf>
    <xf numFmtId="2" fontId="9" fillId="33" borderId="10" xfId="53" applyNumberFormat="1" applyFont="1" applyFill="1" applyBorder="1" applyAlignment="1">
      <alignment horizontal="left" wrapText="1"/>
      <protection/>
    </xf>
    <xf numFmtId="0" fontId="5" fillId="33" borderId="0" xfId="0" applyFont="1" applyFill="1" applyAlignment="1">
      <alignment horizontal="right"/>
    </xf>
    <xf numFmtId="0" fontId="0" fillId="33" borderId="0" xfId="0" applyFill="1" applyAlignment="1">
      <alignment/>
    </xf>
    <xf numFmtId="49" fontId="5" fillId="33" borderId="16" xfId="0" applyNumberFormat="1" applyFont="1" applyFill="1" applyBorder="1" applyAlignment="1">
      <alignment horizontal="center" wrapText="1"/>
    </xf>
    <xf numFmtId="49" fontId="31" fillId="33" borderId="10" xfId="0" applyNumberFormat="1" applyFont="1" applyFill="1" applyBorder="1" applyAlignment="1">
      <alignment horizontal="center" vertical="top"/>
    </xf>
    <xf numFmtId="0" fontId="31" fillId="33" borderId="10" xfId="0" applyNumberFormat="1" applyFont="1" applyFill="1" applyBorder="1" applyAlignment="1">
      <alignment horizontal="justify" vertical="top" wrapText="1"/>
    </xf>
    <xf numFmtId="0" fontId="31" fillId="33" borderId="13" xfId="0" applyNumberFormat="1" applyFont="1" applyFill="1" applyBorder="1" applyAlignment="1">
      <alignment horizontal="justify" vertical="top" wrapText="1"/>
    </xf>
    <xf numFmtId="49" fontId="2" fillId="33" borderId="13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30" fillId="33" borderId="0" xfId="0" applyFont="1" applyFill="1" applyAlignment="1">
      <alignment/>
    </xf>
    <xf numFmtId="0" fontId="0" fillId="33" borderId="0" xfId="0" applyFont="1" applyFill="1" applyAlignment="1">
      <alignment/>
    </xf>
    <xf numFmtId="165" fontId="9" fillId="33" borderId="13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justify" vertical="top"/>
    </xf>
    <xf numFmtId="49" fontId="3" fillId="33" borderId="10" xfId="53" applyNumberFormat="1" applyFont="1" applyFill="1" applyBorder="1" applyAlignment="1">
      <alignment horizontal="left" vertical="center" wrapText="1"/>
      <protection/>
    </xf>
    <xf numFmtId="2" fontId="3" fillId="33" borderId="10" xfId="53" applyNumberFormat="1" applyFont="1" applyFill="1" applyBorder="1" applyAlignment="1">
      <alignment horizontal="left" wrapText="1"/>
      <protection/>
    </xf>
    <xf numFmtId="165" fontId="0" fillId="33" borderId="0" xfId="0" applyNumberForma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4" fontId="22" fillId="33" borderId="0" xfId="0" applyNumberFormat="1" applyFont="1" applyFill="1" applyAlignment="1">
      <alignment horizontal="center"/>
    </xf>
    <xf numFmtId="0" fontId="0" fillId="33" borderId="10" xfId="0" applyFill="1" applyBorder="1" applyAlignment="1">
      <alignment/>
    </xf>
    <xf numFmtId="0" fontId="10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right" wrapText="1"/>
    </xf>
    <xf numFmtId="165" fontId="9" fillId="0" borderId="10" xfId="0" applyNumberFormat="1" applyFont="1" applyFill="1" applyBorder="1" applyAlignment="1">
      <alignment horizontal="right"/>
    </xf>
    <xf numFmtId="2" fontId="9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right" wrapText="1"/>
    </xf>
    <xf numFmtId="2" fontId="13" fillId="0" borderId="10" xfId="0" applyNumberFormat="1" applyFont="1" applyFill="1" applyBorder="1" applyAlignment="1">
      <alignment horizontal="justify" vertical="top" wrapText="1"/>
    </xf>
    <xf numFmtId="2" fontId="9" fillId="0" borderId="10" xfId="0" applyNumberFormat="1" applyFont="1" applyFill="1" applyBorder="1" applyAlignment="1">
      <alignment horizontal="justify" vertical="top" wrapText="1"/>
    </xf>
    <xf numFmtId="0" fontId="0" fillId="33" borderId="0" xfId="0" applyFill="1" applyAlignment="1">
      <alignment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/>
    </xf>
    <xf numFmtId="49" fontId="3" fillId="0" borderId="12" xfId="53" applyNumberFormat="1" applyFont="1" applyFill="1" applyBorder="1" applyAlignment="1">
      <alignment horizontal="left" wrapText="1"/>
      <protection/>
    </xf>
    <xf numFmtId="49" fontId="3" fillId="33" borderId="18" xfId="53" applyNumberFormat="1" applyFont="1" applyFill="1" applyBorder="1" applyAlignment="1">
      <alignment horizontal="left" wrapText="1"/>
      <protection/>
    </xf>
    <xf numFmtId="49" fontId="77" fillId="33" borderId="10" xfId="0" applyNumberFormat="1" applyFont="1" applyFill="1" applyBorder="1" applyAlignment="1">
      <alignment horizontal="right" wrapText="1"/>
    </xf>
    <xf numFmtId="0" fontId="31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right" wrapText="1"/>
    </xf>
    <xf numFmtId="165" fontId="14" fillId="0" borderId="10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 wrapText="1"/>
    </xf>
    <xf numFmtId="169" fontId="10" fillId="33" borderId="0" xfId="0" applyNumberFormat="1" applyFont="1" applyFill="1" applyAlignment="1">
      <alignment/>
    </xf>
    <xf numFmtId="165" fontId="2" fillId="0" borderId="10" xfId="0" applyNumberFormat="1" applyFont="1" applyFill="1" applyBorder="1" applyAlignment="1">
      <alignment horizontal="right" wrapText="1"/>
    </xf>
    <xf numFmtId="165" fontId="31" fillId="0" borderId="10" xfId="0" applyNumberFormat="1" applyFont="1" applyFill="1" applyBorder="1" applyAlignment="1">
      <alignment horizontal="right" wrapText="1"/>
    </xf>
    <xf numFmtId="165" fontId="31" fillId="0" borderId="10" xfId="0" applyNumberFormat="1" applyFont="1" applyFill="1" applyBorder="1" applyAlignment="1">
      <alignment/>
    </xf>
    <xf numFmtId="165" fontId="6" fillId="33" borderId="10" xfId="58" applyNumberFormat="1" applyFont="1" applyFill="1" applyBorder="1" applyAlignment="1">
      <alignment horizontal="right" wrapText="1"/>
      <protection/>
    </xf>
    <xf numFmtId="0" fontId="2" fillId="0" borderId="10" xfId="0" applyNumberFormat="1" applyFont="1" applyFill="1" applyBorder="1" applyAlignment="1">
      <alignment horizontal="justify" vertical="top" wrapText="1"/>
    </xf>
    <xf numFmtId="4" fontId="25" fillId="0" borderId="15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wrapText="1"/>
    </xf>
    <xf numFmtId="165" fontId="5" fillId="0" borderId="10" xfId="0" applyNumberFormat="1" applyFont="1" applyFill="1" applyBorder="1" applyAlignment="1">
      <alignment horizontal="right" wrapText="1"/>
    </xf>
    <xf numFmtId="165" fontId="32" fillId="0" borderId="10" xfId="0" applyNumberFormat="1" applyFont="1" applyFill="1" applyBorder="1" applyAlignment="1">
      <alignment horizontal="right" wrapText="1"/>
    </xf>
    <xf numFmtId="165" fontId="21" fillId="33" borderId="0" xfId="0" applyNumberFormat="1" applyFont="1" applyFill="1" applyAlignment="1">
      <alignment/>
    </xf>
    <xf numFmtId="165" fontId="27" fillId="0" borderId="0" xfId="0" applyNumberFormat="1" applyFont="1" applyBorder="1" applyAlignment="1">
      <alignment/>
    </xf>
    <xf numFmtId="165" fontId="5" fillId="0" borderId="0" xfId="0" applyNumberFormat="1" applyFont="1" applyFill="1" applyBorder="1" applyAlignment="1">
      <alignment horizontal="center"/>
    </xf>
    <xf numFmtId="4" fontId="20" fillId="0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0" fillId="0" borderId="13" xfId="57" applyNumberFormat="1" applyFont="1" applyFill="1" applyBorder="1" applyAlignment="1">
      <alignment horizontal="center" vertical="center" wrapText="1"/>
      <protection/>
    </xf>
    <xf numFmtId="49" fontId="20" fillId="0" borderId="15" xfId="57" applyNumberFormat="1" applyFont="1" applyFill="1" applyBorder="1" applyAlignment="1">
      <alignment horizontal="center" vertical="center" wrapText="1"/>
      <protection/>
    </xf>
    <xf numFmtId="0" fontId="20" fillId="0" borderId="13" xfId="57" applyFont="1" applyFill="1" applyBorder="1" applyAlignment="1">
      <alignment horizontal="center" vertical="center" wrapText="1"/>
      <protection/>
    </xf>
    <xf numFmtId="0" fontId="20" fillId="0" borderId="15" xfId="57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34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49" fontId="5" fillId="33" borderId="13" xfId="0" applyNumberFormat="1" applyFont="1" applyFill="1" applyBorder="1" applyAlignment="1">
      <alignment horizontal="center" wrapTex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5" fillId="33" borderId="0" xfId="0" applyFont="1" applyFill="1" applyAlignment="1">
      <alignment horizontal="right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horizontal="right"/>
    </xf>
    <xf numFmtId="0" fontId="31" fillId="33" borderId="13" xfId="0" applyNumberFormat="1" applyFont="1" applyFill="1" applyBorder="1" applyAlignment="1">
      <alignment horizontal="justify" vertical="top" wrapText="1"/>
    </xf>
    <xf numFmtId="0" fontId="0" fillId="33" borderId="16" xfId="0" applyFill="1" applyBorder="1" applyAlignment="1">
      <alignment horizontal="justify" vertical="top" wrapText="1"/>
    </xf>
    <xf numFmtId="0" fontId="0" fillId="33" borderId="15" xfId="0" applyFill="1" applyBorder="1" applyAlignment="1">
      <alignment horizontal="justify" vertical="top" wrapText="1"/>
    </xf>
    <xf numFmtId="0" fontId="0" fillId="33" borderId="10" xfId="0" applyFill="1" applyBorder="1" applyAlignment="1">
      <alignment vertical="top"/>
    </xf>
    <xf numFmtId="49" fontId="2" fillId="33" borderId="13" xfId="0" applyNumberFormat="1" applyFont="1" applyFill="1" applyBorder="1" applyAlignment="1">
      <alignment horizontal="center" vertical="top"/>
    </xf>
    <xf numFmtId="49" fontId="2" fillId="33" borderId="16" xfId="0" applyNumberFormat="1" applyFont="1" applyFill="1" applyBorder="1" applyAlignment="1">
      <alignment horizontal="center" vertical="top"/>
    </xf>
    <xf numFmtId="0" fontId="0" fillId="33" borderId="15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6" fillId="3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3" fillId="33" borderId="13" xfId="0" applyNumberFormat="1" applyFont="1" applyFill="1" applyBorder="1" applyAlignment="1">
      <alignment horizontal="justify" vertical="top" wrapText="1"/>
    </xf>
    <xf numFmtId="0" fontId="33" fillId="33" borderId="16" xfId="0" applyNumberFormat="1" applyFont="1" applyFill="1" applyBorder="1" applyAlignment="1">
      <alignment horizontal="justify" vertical="top" wrapText="1"/>
    </xf>
    <xf numFmtId="49" fontId="6" fillId="33" borderId="13" xfId="0" applyNumberFormat="1" applyFont="1" applyFill="1" applyBorder="1" applyAlignment="1">
      <alignment horizontal="center" vertical="top"/>
    </xf>
    <xf numFmtId="49" fontId="6" fillId="33" borderId="16" xfId="0" applyNumberFormat="1" applyFont="1" applyFill="1" applyBorder="1" applyAlignment="1">
      <alignment horizontal="center" vertical="top"/>
    </xf>
    <xf numFmtId="49" fontId="6" fillId="33" borderId="15" xfId="0" applyNumberFormat="1" applyFont="1" applyFill="1" applyBorder="1" applyAlignment="1">
      <alignment horizontal="center" vertical="top"/>
    </xf>
    <xf numFmtId="0" fontId="39" fillId="33" borderId="0" xfId="59" applyNumberFormat="1" applyFont="1" applyFill="1" applyAlignment="1">
      <alignment horizontal="center" vertical="center"/>
      <protection/>
    </xf>
    <xf numFmtId="49" fontId="31" fillId="33" borderId="1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31" fillId="33" borderId="10" xfId="0" applyNumberFormat="1" applyFont="1" applyFill="1" applyBorder="1" applyAlignment="1">
      <alignment horizontal="justify" vertical="top" wrapText="1"/>
    </xf>
    <xf numFmtId="0" fontId="0" fillId="33" borderId="10" xfId="0" applyFill="1" applyBorder="1" applyAlignment="1">
      <alignment horizontal="justify" vertical="top" wrapText="1"/>
    </xf>
    <xf numFmtId="49" fontId="31" fillId="33" borderId="13" xfId="0" applyNumberFormat="1" applyFont="1" applyFill="1" applyBorder="1" applyAlignment="1">
      <alignment horizontal="center" vertical="top"/>
    </xf>
    <xf numFmtId="49" fontId="31" fillId="33" borderId="16" xfId="0" applyNumberFormat="1" applyFont="1" applyFill="1" applyBorder="1" applyAlignment="1">
      <alignment horizontal="center" vertical="top"/>
    </xf>
    <xf numFmtId="0" fontId="31" fillId="0" borderId="13" xfId="0" applyNumberFormat="1" applyFont="1" applyFill="1" applyBorder="1" applyAlignment="1">
      <alignment horizontal="justify" vertical="top" wrapText="1"/>
    </xf>
    <xf numFmtId="0" fontId="31" fillId="0" borderId="16" xfId="0" applyNumberFormat="1" applyFont="1" applyFill="1" applyBorder="1" applyAlignment="1">
      <alignment horizontal="justify" vertical="top" wrapText="1"/>
    </xf>
    <xf numFmtId="0" fontId="0" fillId="33" borderId="16" xfId="0" applyFill="1" applyBorder="1" applyAlignment="1">
      <alignment vertical="top"/>
    </xf>
    <xf numFmtId="0" fontId="0" fillId="33" borderId="15" xfId="0" applyFill="1" applyBorder="1" applyAlignment="1">
      <alignment vertical="top"/>
    </xf>
    <xf numFmtId="0" fontId="31" fillId="33" borderId="16" xfId="0" applyNumberFormat="1" applyFont="1" applyFill="1" applyBorder="1" applyAlignment="1">
      <alignment horizontal="justify" vertical="top" wrapText="1"/>
    </xf>
    <xf numFmtId="0" fontId="2" fillId="33" borderId="22" xfId="56" applyNumberFormat="1" applyFont="1" applyFill="1" applyBorder="1" applyAlignment="1">
      <alignment horizontal="right"/>
      <protection/>
    </xf>
    <xf numFmtId="0" fontId="0" fillId="33" borderId="15" xfId="0" applyFont="1" applyFill="1" applyBorder="1" applyAlignment="1">
      <alignment horizontal="center"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 разделы пр 7 " xfId="54"/>
    <cellStyle name="Обычный_Tmp4" xfId="55"/>
    <cellStyle name="Обычный_Исполнение2004" xfId="56"/>
    <cellStyle name="Обычный_Лист1" xfId="57"/>
    <cellStyle name="Обычный_Прилож 5,6" xfId="58"/>
    <cellStyle name="Обычный_ЦелПрограммыИСПОЛН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2:F32"/>
  <sheetViews>
    <sheetView tabSelected="1" zoomScalePageLayoutView="0" workbookViewId="0" topLeftCell="A20">
      <selection activeCell="H26" sqref="H26"/>
    </sheetView>
  </sheetViews>
  <sheetFormatPr defaultColWidth="9.00390625" defaultRowHeight="12.75"/>
  <cols>
    <col min="1" max="1" width="24.125" style="9" customWidth="1"/>
    <col min="2" max="2" width="32.75390625" style="10" customWidth="1"/>
    <col min="3" max="5" width="17.75390625" style="11" customWidth="1"/>
    <col min="6" max="6" width="19.00390625" style="10" customWidth="1"/>
    <col min="7" max="16384" width="9.125" style="10" customWidth="1"/>
  </cols>
  <sheetData>
    <row r="1" ht="12" hidden="1"/>
    <row r="2" spans="1:6" ht="15">
      <c r="A2" s="136"/>
      <c r="B2" s="216"/>
      <c r="C2" s="285" t="s">
        <v>660</v>
      </c>
      <c r="D2" s="286"/>
      <c r="E2" s="286"/>
      <c r="F2" s="2"/>
    </row>
    <row r="3" spans="1:6" ht="15">
      <c r="A3" s="136"/>
      <c r="B3" s="285" t="s">
        <v>661</v>
      </c>
      <c r="C3" s="285"/>
      <c r="D3" s="286"/>
      <c r="E3" s="286"/>
      <c r="F3" s="2"/>
    </row>
    <row r="4" spans="1:6" ht="15">
      <c r="A4" s="136"/>
      <c r="B4" s="285" t="s">
        <v>13</v>
      </c>
      <c r="C4" s="285"/>
      <c r="D4" s="286"/>
      <c r="E4" s="286"/>
      <c r="F4" s="2"/>
    </row>
    <row r="5" spans="1:6" ht="13.5">
      <c r="A5" s="285" t="s">
        <v>800</v>
      </c>
      <c r="B5" s="287"/>
      <c r="C5" s="287"/>
      <c r="D5" s="288"/>
      <c r="E5" s="288"/>
      <c r="F5" s="2"/>
    </row>
    <row r="6" spans="1:6" ht="15">
      <c r="A6" s="211"/>
      <c r="B6" s="285" t="s">
        <v>801</v>
      </c>
      <c r="C6" s="287"/>
      <c r="D6" s="288"/>
      <c r="E6" s="288"/>
      <c r="F6" s="2"/>
    </row>
    <row r="7" spans="1:6" ht="15">
      <c r="A7" s="219"/>
      <c r="B7" s="219"/>
      <c r="C7" s="220"/>
      <c r="D7" s="246"/>
      <c r="E7" s="246"/>
      <c r="F7" s="2"/>
    </row>
    <row r="8" spans="1:5" ht="15">
      <c r="A8" s="13"/>
      <c r="B8" s="12"/>
      <c r="C8" s="14"/>
      <c r="D8" s="14"/>
      <c r="E8" s="14"/>
    </row>
    <row r="9" spans="1:5" ht="21" customHeight="1">
      <c r="A9" s="279" t="s">
        <v>802</v>
      </c>
      <c r="B9" s="279"/>
      <c r="C9" s="279"/>
      <c r="D9" s="280"/>
      <c r="E9" s="280"/>
    </row>
    <row r="10" spans="1:5" ht="22.5" customHeight="1">
      <c r="A10" s="279" t="s">
        <v>803</v>
      </c>
      <c r="B10" s="279"/>
      <c r="C10" s="279"/>
      <c r="D10" s="280"/>
      <c r="E10" s="280"/>
    </row>
    <row r="11" spans="1:5" ht="24" customHeight="1">
      <c r="A11" s="289" t="s">
        <v>804</v>
      </c>
      <c r="B11" s="290"/>
      <c r="C11" s="290"/>
      <c r="D11" s="290"/>
      <c r="E11" s="290"/>
    </row>
    <row r="12" spans="1:5" ht="15">
      <c r="A12" s="15"/>
      <c r="B12" s="16"/>
      <c r="C12" s="29"/>
      <c r="D12" s="29"/>
      <c r="E12" s="29" t="s">
        <v>75</v>
      </c>
    </row>
    <row r="13" spans="1:5" ht="15.75" customHeight="1">
      <c r="A13" s="281" t="s">
        <v>115</v>
      </c>
      <c r="B13" s="283" t="s">
        <v>116</v>
      </c>
      <c r="C13" s="276" t="s">
        <v>117</v>
      </c>
      <c r="D13" s="277"/>
      <c r="E13" s="278"/>
    </row>
    <row r="14" spans="1:5" ht="27" customHeight="1">
      <c r="A14" s="282"/>
      <c r="B14" s="284"/>
      <c r="C14" s="247" t="s">
        <v>805</v>
      </c>
      <c r="D14" s="247" t="s">
        <v>806</v>
      </c>
      <c r="E14" s="248" t="s">
        <v>807</v>
      </c>
    </row>
    <row r="15" spans="1:5" ht="27" customHeight="1">
      <c r="A15" s="33"/>
      <c r="B15" s="24" t="s">
        <v>15</v>
      </c>
      <c r="C15" s="86">
        <f>SUM(C16+C21)</f>
        <v>1514.6487199999974</v>
      </c>
      <c r="D15" s="86">
        <f>SUM(D16+D21)</f>
        <v>-23227.408189999987</v>
      </c>
      <c r="E15" s="269" t="s">
        <v>819</v>
      </c>
    </row>
    <row r="16" spans="1:5" s="19" customFormat="1" ht="56.25" customHeight="1">
      <c r="A16" s="30" t="s">
        <v>176</v>
      </c>
      <c r="B16" s="17" t="s">
        <v>214</v>
      </c>
      <c r="C16" s="87">
        <f>SUM(C17-C19)</f>
        <v>0</v>
      </c>
      <c r="D16" s="87">
        <v>0</v>
      </c>
      <c r="E16" s="269" t="s">
        <v>819</v>
      </c>
    </row>
    <row r="17" spans="1:5" s="21" customFormat="1" ht="60" customHeight="1">
      <c r="A17" s="30" t="s">
        <v>215</v>
      </c>
      <c r="B17" s="20" t="s">
        <v>216</v>
      </c>
      <c r="C17" s="87">
        <f>SUM(C18)</f>
        <v>0</v>
      </c>
      <c r="D17" s="87">
        <v>0</v>
      </c>
      <c r="E17" s="269" t="s">
        <v>819</v>
      </c>
    </row>
    <row r="18" spans="1:5" s="19" customFormat="1" ht="74.25" customHeight="1">
      <c r="A18" s="30" t="s">
        <v>217</v>
      </c>
      <c r="B18" s="20" t="s">
        <v>218</v>
      </c>
      <c r="C18" s="87">
        <v>0</v>
      </c>
      <c r="D18" s="87">
        <v>0</v>
      </c>
      <c r="E18" s="269" t="s">
        <v>819</v>
      </c>
    </row>
    <row r="19" spans="1:5" s="21" customFormat="1" ht="77.25" customHeight="1">
      <c r="A19" s="30" t="s">
        <v>177</v>
      </c>
      <c r="B19" s="20" t="s">
        <v>112</v>
      </c>
      <c r="C19" s="87">
        <f>SUM(C20)</f>
        <v>0</v>
      </c>
      <c r="D19" s="87">
        <v>0</v>
      </c>
      <c r="E19" s="269" t="s">
        <v>819</v>
      </c>
    </row>
    <row r="20" spans="1:6" s="19" customFormat="1" ht="78" customHeight="1">
      <c r="A20" s="30" t="s">
        <v>113</v>
      </c>
      <c r="B20" s="20" t="s">
        <v>114</v>
      </c>
      <c r="C20" s="87">
        <v>0</v>
      </c>
      <c r="D20" s="87">
        <v>0</v>
      </c>
      <c r="E20" s="269" t="s">
        <v>819</v>
      </c>
      <c r="F20" s="18"/>
    </row>
    <row r="21" spans="1:6" s="19" customFormat="1" ht="32.25" customHeight="1">
      <c r="A21" s="30" t="s">
        <v>118</v>
      </c>
      <c r="B21" s="17" t="s">
        <v>119</v>
      </c>
      <c r="C21" s="87">
        <f>SUM(C26+C22)</f>
        <v>1514.6487199999974</v>
      </c>
      <c r="D21" s="87">
        <f>SUM(D26+D22)</f>
        <v>-23227.408189999987</v>
      </c>
      <c r="E21" s="247" t="s">
        <v>819</v>
      </c>
      <c r="F21" s="274"/>
    </row>
    <row r="22" spans="1:6" s="19" customFormat="1" ht="29.25" customHeight="1">
      <c r="A22" s="30" t="s">
        <v>120</v>
      </c>
      <c r="B22" s="249" t="s">
        <v>121</v>
      </c>
      <c r="C22" s="88">
        <v>-480887.51814</v>
      </c>
      <c r="D22" s="88">
        <v>-469033.86322</v>
      </c>
      <c r="E22" s="247" t="s">
        <v>819</v>
      </c>
      <c r="F22" s="275"/>
    </row>
    <row r="23" spans="1:6" s="21" customFormat="1" ht="30" customHeight="1">
      <c r="A23" s="30" t="s">
        <v>122</v>
      </c>
      <c r="B23" s="20" t="s">
        <v>164</v>
      </c>
      <c r="C23" s="88">
        <v>-480887.51814</v>
      </c>
      <c r="D23" s="88">
        <v>-469033.86322</v>
      </c>
      <c r="E23" s="247" t="s">
        <v>819</v>
      </c>
      <c r="F23" s="275"/>
    </row>
    <row r="24" spans="1:6" ht="36.75" customHeight="1">
      <c r="A24" s="30" t="s">
        <v>165</v>
      </c>
      <c r="B24" s="20" t="s">
        <v>166</v>
      </c>
      <c r="C24" s="88">
        <v>-480887.51814</v>
      </c>
      <c r="D24" s="88">
        <v>-469033.86322</v>
      </c>
      <c r="E24" s="247" t="s">
        <v>819</v>
      </c>
      <c r="F24" s="275"/>
    </row>
    <row r="25" spans="1:6" s="22" customFormat="1" ht="50.25" customHeight="1">
      <c r="A25" s="30" t="s">
        <v>167</v>
      </c>
      <c r="B25" s="20" t="s">
        <v>168</v>
      </c>
      <c r="C25" s="88">
        <v>-480887.51814</v>
      </c>
      <c r="D25" s="88">
        <v>-469033.86322</v>
      </c>
      <c r="E25" s="247" t="s">
        <v>819</v>
      </c>
      <c r="F25" s="275"/>
    </row>
    <row r="26" spans="1:6" ht="39.75" customHeight="1">
      <c r="A26" s="30" t="s">
        <v>169</v>
      </c>
      <c r="B26" s="249" t="s">
        <v>170</v>
      </c>
      <c r="C26" s="88">
        <v>482402.16686</v>
      </c>
      <c r="D26" s="88">
        <v>445806.45503</v>
      </c>
      <c r="E26" s="247" t="s">
        <v>819</v>
      </c>
      <c r="F26" s="275"/>
    </row>
    <row r="27" spans="1:6" ht="40.5" customHeight="1">
      <c r="A27" s="30" t="s">
        <v>171</v>
      </c>
      <c r="B27" s="20" t="s">
        <v>172</v>
      </c>
      <c r="C27" s="88">
        <v>482402.16686</v>
      </c>
      <c r="D27" s="88">
        <v>445806.45503</v>
      </c>
      <c r="E27" s="247" t="s">
        <v>819</v>
      </c>
      <c r="F27" s="275"/>
    </row>
    <row r="28" spans="1:6" ht="36" customHeight="1">
      <c r="A28" s="30" t="s">
        <v>173</v>
      </c>
      <c r="B28" s="20" t="s">
        <v>178</v>
      </c>
      <c r="C28" s="88">
        <v>482402.16686</v>
      </c>
      <c r="D28" s="88">
        <v>445806.45503</v>
      </c>
      <c r="E28" s="247" t="s">
        <v>819</v>
      </c>
      <c r="F28" s="275"/>
    </row>
    <row r="29" spans="1:6" s="23" customFormat="1" ht="52.5" customHeight="1">
      <c r="A29" s="30" t="s">
        <v>179</v>
      </c>
      <c r="B29" s="20" t="s">
        <v>219</v>
      </c>
      <c r="C29" s="88">
        <v>482402.16686</v>
      </c>
      <c r="D29" s="88">
        <v>445806.45503</v>
      </c>
      <c r="E29" s="247" t="s">
        <v>819</v>
      </c>
      <c r="F29" s="275"/>
    </row>
    <row r="30" spans="1:5" ht="12">
      <c r="A30" s="25"/>
      <c r="B30" s="22"/>
      <c r="C30" s="26"/>
      <c r="D30" s="26"/>
      <c r="E30" s="26"/>
    </row>
    <row r="32" spans="1:5" ht="12.75">
      <c r="A32" s="27"/>
      <c r="B32" s="4"/>
      <c r="C32" s="28"/>
      <c r="D32" s="28"/>
      <c r="E32" s="28"/>
    </row>
  </sheetData>
  <sheetProtection/>
  <mergeCells count="11">
    <mergeCell ref="A11:E11"/>
    <mergeCell ref="C13:E13"/>
    <mergeCell ref="A9:E9"/>
    <mergeCell ref="A10:E10"/>
    <mergeCell ref="A13:A14"/>
    <mergeCell ref="B13:B14"/>
    <mergeCell ref="C2:E2"/>
    <mergeCell ref="B3:E3"/>
    <mergeCell ref="B4:E4"/>
    <mergeCell ref="A5:E5"/>
    <mergeCell ref="B6:E6"/>
  </mergeCells>
  <printOptions/>
  <pageMargins left="1.03" right="0.5905511811023623" top="0.55" bottom="0.56" header="0.5118110236220472" footer="0.5118110236220472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F109"/>
  <sheetViews>
    <sheetView view="pageBreakPreview" zoomScale="60" zoomScalePageLayoutView="0" workbookViewId="0" topLeftCell="A89">
      <selection activeCell="F35" sqref="F35:G35"/>
    </sheetView>
  </sheetViews>
  <sheetFormatPr defaultColWidth="9.00390625" defaultRowHeight="12.75"/>
  <cols>
    <col min="1" max="1" width="28.00390625" style="136" customWidth="1"/>
    <col min="2" max="2" width="61.625" style="159" customWidth="1"/>
    <col min="3" max="3" width="20.875" style="90" customWidth="1"/>
    <col min="4" max="4" width="16.875" style="90" customWidth="1"/>
    <col min="5" max="5" width="16.625" style="90" customWidth="1"/>
    <col min="6" max="6" width="17.75390625" style="90" bestFit="1" customWidth="1"/>
    <col min="7" max="16384" width="9.125" style="90" customWidth="1"/>
  </cols>
  <sheetData>
    <row r="1" spans="2:5" ht="15">
      <c r="B1" s="216"/>
      <c r="C1" s="285" t="s">
        <v>663</v>
      </c>
      <c r="D1" s="288"/>
      <c r="E1" s="288"/>
    </row>
    <row r="2" spans="2:5" ht="15">
      <c r="B2" s="285" t="s">
        <v>661</v>
      </c>
      <c r="C2" s="285"/>
      <c r="D2" s="288"/>
      <c r="E2" s="288"/>
    </row>
    <row r="3" spans="2:5" ht="15">
      <c r="B3" s="285" t="s">
        <v>13</v>
      </c>
      <c r="C3" s="285"/>
      <c r="D3" s="288"/>
      <c r="E3" s="288"/>
    </row>
    <row r="4" spans="1:5" ht="13.5">
      <c r="A4" s="285" t="s">
        <v>800</v>
      </c>
      <c r="B4" s="287"/>
      <c r="C4" s="287"/>
      <c r="D4" s="288"/>
      <c r="E4" s="288"/>
    </row>
    <row r="5" spans="1:5" ht="15">
      <c r="A5" s="219"/>
      <c r="B5" s="285" t="s">
        <v>801</v>
      </c>
      <c r="C5" s="287"/>
      <c r="D5" s="288"/>
      <c r="E5" s="288"/>
    </row>
    <row r="6" spans="1:3" ht="15">
      <c r="A6" s="219"/>
      <c r="B6" s="219"/>
      <c r="C6" s="220"/>
    </row>
    <row r="7" spans="1:5" ht="16.5" customHeight="1">
      <c r="A7" s="291" t="s">
        <v>802</v>
      </c>
      <c r="B7" s="291"/>
      <c r="C7" s="288"/>
      <c r="D7" s="288"/>
      <c r="E7" s="288"/>
    </row>
    <row r="8" spans="1:5" ht="30" customHeight="1">
      <c r="A8" s="291" t="s">
        <v>808</v>
      </c>
      <c r="B8" s="291"/>
      <c r="C8" s="287"/>
      <c r="D8" s="288"/>
      <c r="E8" s="288"/>
    </row>
    <row r="9" spans="3:6" ht="21" customHeight="1">
      <c r="C9" s="160"/>
      <c r="D9" s="160"/>
      <c r="E9" s="160" t="s">
        <v>12</v>
      </c>
      <c r="F9" s="160"/>
    </row>
    <row r="10" spans="1:5" ht="15.75" customHeight="1">
      <c r="A10" s="296" t="s">
        <v>30</v>
      </c>
      <c r="B10" s="298" t="s">
        <v>29</v>
      </c>
      <c r="C10" s="292" t="s">
        <v>117</v>
      </c>
      <c r="D10" s="292" t="s">
        <v>806</v>
      </c>
      <c r="E10" s="292" t="s">
        <v>817</v>
      </c>
    </row>
    <row r="11" spans="1:5" ht="37.5" customHeight="1">
      <c r="A11" s="297"/>
      <c r="B11" s="299"/>
      <c r="C11" s="293"/>
      <c r="D11" s="293"/>
      <c r="E11" s="293"/>
    </row>
    <row r="12" spans="1:5" ht="19.5" customHeight="1">
      <c r="A12" s="137" t="s">
        <v>224</v>
      </c>
      <c r="B12" s="161" t="s">
        <v>45</v>
      </c>
      <c r="C12" s="162">
        <f>C13+C16+C17+C24+C28+C29+C35+C37+C40+C41+C42+C43</f>
        <v>89829.12172</v>
      </c>
      <c r="D12" s="162">
        <f>D13+D16+D17+D24+D28+D29+D35+D37+D40+D41+D42+D43</f>
        <v>86317.29763</v>
      </c>
      <c r="E12" s="270">
        <f aca="true" t="shared" si="0" ref="E12:E56">D12/C12*100</f>
        <v>96.09055056672328</v>
      </c>
    </row>
    <row r="13" spans="1:6" ht="19.5" customHeight="1">
      <c r="A13" s="138" t="s">
        <v>225</v>
      </c>
      <c r="B13" s="163" t="s">
        <v>226</v>
      </c>
      <c r="C13" s="162">
        <f>C14+C15</f>
        <v>46325</v>
      </c>
      <c r="D13" s="162">
        <f>D14+D15</f>
        <v>47393.82105</v>
      </c>
      <c r="E13" s="270">
        <f t="shared" si="0"/>
        <v>102.30722298974635</v>
      </c>
      <c r="F13" s="273"/>
    </row>
    <row r="14" spans="1:6" ht="15.75">
      <c r="A14" s="135" t="s">
        <v>227</v>
      </c>
      <c r="B14" s="164" t="s">
        <v>228</v>
      </c>
      <c r="C14" s="165">
        <v>100</v>
      </c>
      <c r="D14" s="165">
        <v>87.11537</v>
      </c>
      <c r="E14" s="270">
        <f t="shared" si="0"/>
        <v>87.11537</v>
      </c>
      <c r="F14" s="273"/>
    </row>
    <row r="15" spans="1:5" ht="15">
      <c r="A15" s="135" t="s">
        <v>229</v>
      </c>
      <c r="B15" s="164" t="s">
        <v>135</v>
      </c>
      <c r="C15" s="165">
        <v>46225</v>
      </c>
      <c r="D15" s="165">
        <v>47306.70568</v>
      </c>
      <c r="E15" s="270">
        <f t="shared" si="0"/>
        <v>102.34008800432666</v>
      </c>
    </row>
    <row r="16" spans="1:5" ht="48.75" customHeight="1">
      <c r="A16" s="139" t="s">
        <v>46</v>
      </c>
      <c r="B16" s="166" t="s">
        <v>47</v>
      </c>
      <c r="C16" s="162">
        <v>3456.61388</v>
      </c>
      <c r="D16" s="162">
        <v>3499.57304</v>
      </c>
      <c r="E16" s="270">
        <f t="shared" si="0"/>
        <v>101.24281049290933</v>
      </c>
    </row>
    <row r="17" spans="1:5" ht="15.75" customHeight="1">
      <c r="A17" s="138" t="s">
        <v>136</v>
      </c>
      <c r="B17" s="163" t="s">
        <v>137</v>
      </c>
      <c r="C17" s="162">
        <f>C18+C19+C20+C21+C22+C23</f>
        <v>13158.37919</v>
      </c>
      <c r="D17" s="162">
        <f>D18+D19+D20+D21+D22+D23</f>
        <v>11378.6933</v>
      </c>
      <c r="E17" s="270">
        <f t="shared" si="0"/>
        <v>86.4748852096274</v>
      </c>
    </row>
    <row r="18" spans="1:5" ht="31.5" customHeight="1">
      <c r="A18" s="135" t="s">
        <v>1</v>
      </c>
      <c r="B18" s="164" t="s">
        <v>2</v>
      </c>
      <c r="C18" s="165">
        <v>1900</v>
      </c>
      <c r="D18" s="165">
        <v>1592.10048</v>
      </c>
      <c r="E18" s="270">
        <f t="shared" si="0"/>
        <v>83.79476210526316</v>
      </c>
    </row>
    <row r="19" spans="1:5" ht="44.25" customHeight="1">
      <c r="A19" s="135" t="s">
        <v>3</v>
      </c>
      <c r="B19" s="164" t="s">
        <v>124</v>
      </c>
      <c r="C19" s="165">
        <v>2584</v>
      </c>
      <c r="D19" s="165">
        <v>2199.19001</v>
      </c>
      <c r="E19" s="270">
        <f t="shared" si="0"/>
        <v>85.10797252321981</v>
      </c>
    </row>
    <row r="20" spans="1:5" ht="44.25" customHeight="1">
      <c r="A20" s="135" t="s">
        <v>791</v>
      </c>
      <c r="B20" s="164" t="s">
        <v>792</v>
      </c>
      <c r="C20" s="165">
        <v>16</v>
      </c>
      <c r="D20" s="165">
        <v>15.2982</v>
      </c>
      <c r="E20" s="270">
        <f t="shared" si="0"/>
        <v>95.61375</v>
      </c>
    </row>
    <row r="21" spans="1:5" ht="30.75" customHeight="1">
      <c r="A21" s="135" t="s">
        <v>4</v>
      </c>
      <c r="B21" s="164" t="s">
        <v>5</v>
      </c>
      <c r="C21" s="165">
        <v>3800</v>
      </c>
      <c r="D21" s="165">
        <v>3494.84979</v>
      </c>
      <c r="E21" s="270">
        <f t="shared" si="0"/>
        <v>91.96973131578949</v>
      </c>
    </row>
    <row r="22" spans="1:5" ht="16.5" customHeight="1">
      <c r="A22" s="135" t="s">
        <v>233</v>
      </c>
      <c r="B22" s="164" t="s">
        <v>234</v>
      </c>
      <c r="C22" s="165">
        <v>4843.5114</v>
      </c>
      <c r="D22" s="165">
        <v>4050.63703</v>
      </c>
      <c r="E22" s="270">
        <f t="shared" si="0"/>
        <v>83.63017438133829</v>
      </c>
    </row>
    <row r="23" spans="1:5" ht="32.25" customHeight="1">
      <c r="A23" s="135" t="s">
        <v>793</v>
      </c>
      <c r="B23" s="164" t="s">
        <v>794</v>
      </c>
      <c r="C23" s="165">
        <v>14.86779</v>
      </c>
      <c r="D23" s="165">
        <v>26.61779</v>
      </c>
      <c r="E23" s="270">
        <f t="shared" si="0"/>
        <v>179.02990289747166</v>
      </c>
    </row>
    <row r="24" spans="1:5" ht="16.5" customHeight="1">
      <c r="A24" s="138" t="s">
        <v>6</v>
      </c>
      <c r="B24" s="163" t="s">
        <v>7</v>
      </c>
      <c r="C24" s="162">
        <f>C25+C26+C27</f>
        <v>3880</v>
      </c>
      <c r="D24" s="162">
        <f>D25+D26+D27</f>
        <v>3236.95259</v>
      </c>
      <c r="E24" s="270">
        <f t="shared" si="0"/>
        <v>83.42661314432989</v>
      </c>
    </row>
    <row r="25" spans="1:5" ht="15">
      <c r="A25" s="135" t="s">
        <v>8</v>
      </c>
      <c r="B25" s="164" t="s">
        <v>260</v>
      </c>
      <c r="C25" s="165">
        <v>280</v>
      </c>
      <c r="D25" s="165">
        <v>164.84385</v>
      </c>
      <c r="E25" s="270">
        <f t="shared" si="0"/>
        <v>58.87280357142858</v>
      </c>
    </row>
    <row r="26" spans="1:5" ht="15">
      <c r="A26" s="135" t="s">
        <v>486</v>
      </c>
      <c r="B26" s="164" t="s">
        <v>485</v>
      </c>
      <c r="C26" s="165">
        <v>1600</v>
      </c>
      <c r="D26" s="165">
        <v>1527.18722</v>
      </c>
      <c r="E26" s="270">
        <f t="shared" si="0"/>
        <v>95.44920125</v>
      </c>
    </row>
    <row r="27" spans="1:5" ht="15">
      <c r="A27" s="135" t="s">
        <v>261</v>
      </c>
      <c r="B27" s="164" t="s">
        <v>262</v>
      </c>
      <c r="C27" s="165">
        <v>2000</v>
      </c>
      <c r="D27" s="165">
        <v>1544.92152</v>
      </c>
      <c r="E27" s="270">
        <f t="shared" si="0"/>
        <v>77.246076</v>
      </c>
    </row>
    <row r="28" spans="1:5" ht="16.5" customHeight="1">
      <c r="A28" s="138" t="s">
        <v>263</v>
      </c>
      <c r="B28" s="163" t="s">
        <v>264</v>
      </c>
      <c r="C28" s="162">
        <v>500</v>
      </c>
      <c r="D28" s="162">
        <v>504.33992</v>
      </c>
      <c r="E28" s="270">
        <f t="shared" si="0"/>
        <v>100.867984</v>
      </c>
    </row>
    <row r="29" spans="1:5" ht="45" customHeight="1">
      <c r="A29" s="138" t="s">
        <v>265</v>
      </c>
      <c r="B29" s="163" t="s">
        <v>266</v>
      </c>
      <c r="C29" s="162">
        <f>C30+C31+C32+C33+C34</f>
        <v>7202.71487</v>
      </c>
      <c r="D29" s="162">
        <f>D30+D31+D32+D33+D34</f>
        <v>5328.24085</v>
      </c>
      <c r="E29" s="270">
        <f t="shared" si="0"/>
        <v>73.97545156469592</v>
      </c>
    </row>
    <row r="30" spans="1:5" ht="74.25" customHeight="1">
      <c r="A30" s="135" t="s">
        <v>76</v>
      </c>
      <c r="B30" s="167" t="s">
        <v>153</v>
      </c>
      <c r="C30" s="165">
        <v>1292.47864</v>
      </c>
      <c r="D30" s="165">
        <v>863.55663</v>
      </c>
      <c r="E30" s="270">
        <f t="shared" si="0"/>
        <v>66.81399624523003</v>
      </c>
    </row>
    <row r="31" spans="1:5" ht="64.5" customHeight="1">
      <c r="A31" s="135" t="s">
        <v>795</v>
      </c>
      <c r="B31" s="167" t="s">
        <v>796</v>
      </c>
      <c r="C31" s="165">
        <v>190.31478</v>
      </c>
      <c r="D31" s="165">
        <v>195.75935</v>
      </c>
      <c r="E31" s="270">
        <f t="shared" si="0"/>
        <v>102.86082352616019</v>
      </c>
    </row>
    <row r="32" spans="1:5" ht="60.75" customHeight="1">
      <c r="A32" s="135" t="s">
        <v>242</v>
      </c>
      <c r="B32" s="167" t="s">
        <v>244</v>
      </c>
      <c r="C32" s="165">
        <v>600</v>
      </c>
      <c r="D32" s="165">
        <v>669.56506</v>
      </c>
      <c r="E32" s="270">
        <f t="shared" si="0"/>
        <v>111.59417666666667</v>
      </c>
    </row>
    <row r="33" spans="1:5" ht="45.75" customHeight="1">
      <c r="A33" s="140" t="s">
        <v>245</v>
      </c>
      <c r="B33" s="167" t="s">
        <v>154</v>
      </c>
      <c r="C33" s="165">
        <v>228.52391</v>
      </c>
      <c r="D33" s="165">
        <v>192.20013</v>
      </c>
      <c r="E33" s="270">
        <f t="shared" si="0"/>
        <v>84.10504178753112</v>
      </c>
    </row>
    <row r="34" spans="1:5" ht="76.5" customHeight="1">
      <c r="A34" s="135" t="s">
        <v>246</v>
      </c>
      <c r="B34" s="167" t="s">
        <v>247</v>
      </c>
      <c r="C34" s="165">
        <v>4891.39754</v>
      </c>
      <c r="D34" s="165">
        <v>3407.15968</v>
      </c>
      <c r="E34" s="270">
        <f t="shared" si="0"/>
        <v>69.65615965861569</v>
      </c>
    </row>
    <row r="35" spans="1:6" ht="29.25">
      <c r="A35" s="138" t="s">
        <v>267</v>
      </c>
      <c r="B35" s="163" t="s">
        <v>77</v>
      </c>
      <c r="C35" s="162">
        <f>C36</f>
        <v>100</v>
      </c>
      <c r="D35" s="162">
        <f>D36</f>
        <v>33.02817</v>
      </c>
      <c r="E35" s="270">
        <f t="shared" si="0"/>
        <v>33.02817</v>
      </c>
      <c r="F35" s="233"/>
    </row>
    <row r="36" spans="1:5" ht="15">
      <c r="A36" s="135" t="s">
        <v>78</v>
      </c>
      <c r="B36" s="164" t="s">
        <v>79</v>
      </c>
      <c r="C36" s="165">
        <v>100</v>
      </c>
      <c r="D36" s="165">
        <v>33.02817</v>
      </c>
      <c r="E36" s="270">
        <f t="shared" si="0"/>
        <v>33.02817</v>
      </c>
    </row>
    <row r="37" spans="1:5" ht="29.25">
      <c r="A37" s="138" t="s">
        <v>235</v>
      </c>
      <c r="B37" s="163" t="s">
        <v>236</v>
      </c>
      <c r="C37" s="162">
        <f>C38+C39</f>
        <v>12090.425379999999</v>
      </c>
      <c r="D37" s="162">
        <f>D38+D39</f>
        <v>12547.879509999999</v>
      </c>
      <c r="E37" s="270">
        <f t="shared" si="0"/>
        <v>103.78360657811695</v>
      </c>
    </row>
    <row r="38" spans="1:5" ht="30">
      <c r="A38" s="135" t="s">
        <v>40</v>
      </c>
      <c r="B38" s="164" t="s">
        <v>48</v>
      </c>
      <c r="C38" s="165">
        <v>8559.122</v>
      </c>
      <c r="D38" s="165">
        <v>8181.94239</v>
      </c>
      <c r="E38" s="270">
        <f t="shared" si="0"/>
        <v>95.59324414349977</v>
      </c>
    </row>
    <row r="39" spans="1:5" ht="33" customHeight="1">
      <c r="A39" s="135" t="s">
        <v>41</v>
      </c>
      <c r="B39" s="164" t="s">
        <v>126</v>
      </c>
      <c r="C39" s="165">
        <v>3531.30338</v>
      </c>
      <c r="D39" s="165">
        <v>4365.93712</v>
      </c>
      <c r="E39" s="270">
        <f t="shared" si="0"/>
        <v>123.63528845261659</v>
      </c>
    </row>
    <row r="40" spans="1:5" ht="30" customHeight="1">
      <c r="A40" s="138" t="s">
        <v>243</v>
      </c>
      <c r="B40" s="163" t="s">
        <v>44</v>
      </c>
      <c r="C40" s="162">
        <v>1535.9884</v>
      </c>
      <c r="D40" s="162">
        <v>1016.36207</v>
      </c>
      <c r="E40" s="270">
        <f t="shared" si="0"/>
        <v>66.16990531959746</v>
      </c>
    </row>
    <row r="41" spans="1:5" ht="15">
      <c r="A41" s="138" t="s">
        <v>37</v>
      </c>
      <c r="B41" s="163" t="s">
        <v>223</v>
      </c>
      <c r="C41" s="162">
        <v>56</v>
      </c>
      <c r="D41" s="162">
        <v>50.128</v>
      </c>
      <c r="E41" s="270">
        <f t="shared" si="0"/>
        <v>89.51428571428572</v>
      </c>
    </row>
    <row r="42" spans="1:5" ht="15">
      <c r="A42" s="138" t="s">
        <v>80</v>
      </c>
      <c r="B42" s="163" t="s">
        <v>81</v>
      </c>
      <c r="C42" s="162">
        <v>1400</v>
      </c>
      <c r="D42" s="162">
        <v>1331.50095</v>
      </c>
      <c r="E42" s="270">
        <f t="shared" si="0"/>
        <v>95.10721071428571</v>
      </c>
    </row>
    <row r="43" spans="1:5" ht="15">
      <c r="A43" s="138" t="s">
        <v>82</v>
      </c>
      <c r="B43" s="163" t="s">
        <v>83</v>
      </c>
      <c r="C43" s="162">
        <v>124</v>
      </c>
      <c r="D43" s="162">
        <v>-3.22182</v>
      </c>
      <c r="E43" s="270">
        <f t="shared" si="0"/>
        <v>-2.598241935483871</v>
      </c>
    </row>
    <row r="44" spans="1:5" ht="18" customHeight="1">
      <c r="A44" s="137" t="s">
        <v>16</v>
      </c>
      <c r="B44" s="161" t="s">
        <v>17</v>
      </c>
      <c r="C44" s="168">
        <f>C46+C49+C79+C104+C107</f>
        <v>391058.39642</v>
      </c>
      <c r="D44" s="168">
        <f>D46+D49+D79+D104+D107</f>
        <v>382716.56559</v>
      </c>
      <c r="E44" s="270">
        <f t="shared" si="0"/>
        <v>97.8668580175323</v>
      </c>
    </row>
    <row r="45" spans="1:5" ht="33" customHeight="1">
      <c r="A45" s="138" t="s">
        <v>84</v>
      </c>
      <c r="B45" s="163" t="s">
        <v>85</v>
      </c>
      <c r="C45" s="162">
        <f>C46+C49+C79+C104</f>
        <v>393402.2112</v>
      </c>
      <c r="D45" s="162">
        <f>D46+D49+D79+D104</f>
        <v>386473.94978</v>
      </c>
      <c r="E45" s="270">
        <f t="shared" si="0"/>
        <v>98.23888599942877</v>
      </c>
    </row>
    <row r="46" spans="1:5" ht="33.75" customHeight="1">
      <c r="A46" s="135" t="s">
        <v>500</v>
      </c>
      <c r="B46" s="164" t="s">
        <v>89</v>
      </c>
      <c r="C46" s="271">
        <f>C47+C48</f>
        <v>78559</v>
      </c>
      <c r="D46" s="271">
        <f>D47+D48</f>
        <v>78559</v>
      </c>
      <c r="E46" s="270">
        <f t="shared" si="0"/>
        <v>100</v>
      </c>
    </row>
    <row r="47" spans="1:5" ht="32.25" customHeight="1">
      <c r="A47" s="135" t="s">
        <v>473</v>
      </c>
      <c r="B47" s="164" t="s">
        <v>86</v>
      </c>
      <c r="C47" s="271">
        <v>58249</v>
      </c>
      <c r="D47" s="271">
        <v>58249</v>
      </c>
      <c r="E47" s="270">
        <f t="shared" si="0"/>
        <v>100</v>
      </c>
    </row>
    <row r="48" spans="1:5" ht="32.25" customHeight="1">
      <c r="A48" s="135" t="s">
        <v>483</v>
      </c>
      <c r="B48" s="164" t="s">
        <v>110</v>
      </c>
      <c r="C48" s="271">
        <v>20310</v>
      </c>
      <c r="D48" s="271">
        <v>20310</v>
      </c>
      <c r="E48" s="270">
        <f t="shared" si="0"/>
        <v>100</v>
      </c>
    </row>
    <row r="49" spans="1:5" ht="48" customHeight="1">
      <c r="A49" s="138" t="s">
        <v>498</v>
      </c>
      <c r="B49" s="163" t="s">
        <v>42</v>
      </c>
      <c r="C49" s="162">
        <f>C50+C53+C59+C60+C62+C64</f>
        <v>131413.11385999998</v>
      </c>
      <c r="D49" s="162">
        <f>D50+D53+D59+D60+D62+D64</f>
        <v>127387.85382999998</v>
      </c>
      <c r="E49" s="270">
        <f t="shared" si="0"/>
        <v>96.93694189889733</v>
      </c>
    </row>
    <row r="50" spans="1:5" ht="44.25" customHeight="1">
      <c r="A50" s="296" t="s">
        <v>601</v>
      </c>
      <c r="B50" s="167" t="s">
        <v>600</v>
      </c>
      <c r="C50" s="165">
        <v>508.67463</v>
      </c>
      <c r="D50" s="165">
        <v>169.91716</v>
      </c>
      <c r="E50" s="270">
        <f t="shared" si="0"/>
        <v>33.40389907002046</v>
      </c>
    </row>
    <row r="51" spans="1:5" ht="29.25" customHeight="1">
      <c r="A51" s="300"/>
      <c r="B51" s="167" t="s">
        <v>679</v>
      </c>
      <c r="C51" s="165">
        <v>508.67463</v>
      </c>
      <c r="D51" s="165">
        <v>169.91716</v>
      </c>
      <c r="E51" s="270">
        <f t="shared" si="0"/>
        <v>33.40389907002046</v>
      </c>
    </row>
    <row r="52" spans="1:5" ht="16.5" customHeight="1">
      <c r="A52" s="301"/>
      <c r="B52" s="213" t="s">
        <v>130</v>
      </c>
      <c r="C52" s="169">
        <v>94.71522</v>
      </c>
      <c r="D52" s="169">
        <v>31.63857</v>
      </c>
      <c r="E52" s="270">
        <f t="shared" si="0"/>
        <v>33.40389221499987</v>
      </c>
    </row>
    <row r="53" spans="1:5" ht="43.5" customHeight="1">
      <c r="A53" s="138" t="s">
        <v>474</v>
      </c>
      <c r="B53" s="239" t="s">
        <v>593</v>
      </c>
      <c r="C53" s="85">
        <f>C54+C55+C56+C57+C58</f>
        <v>39036.4199</v>
      </c>
      <c r="D53" s="85">
        <f>D54+D55+D56+D57+D58</f>
        <v>38220.85957</v>
      </c>
      <c r="E53" s="270">
        <f t="shared" si="0"/>
        <v>97.91077068007459</v>
      </c>
    </row>
    <row r="54" spans="1:5" ht="75.75" customHeight="1">
      <c r="A54" s="141"/>
      <c r="B54" s="167" t="s">
        <v>509</v>
      </c>
      <c r="C54" s="271">
        <v>34288.91112</v>
      </c>
      <c r="D54" s="271">
        <v>33473.35079</v>
      </c>
      <c r="E54" s="270">
        <f t="shared" si="0"/>
        <v>97.62150414416543</v>
      </c>
    </row>
    <row r="55" spans="1:5" ht="83.25" customHeight="1">
      <c r="A55" s="141"/>
      <c r="B55" s="167" t="s">
        <v>699</v>
      </c>
      <c r="C55" s="271">
        <v>960.78768</v>
      </c>
      <c r="D55" s="271">
        <v>960.78768</v>
      </c>
      <c r="E55" s="270">
        <f t="shared" si="0"/>
        <v>100</v>
      </c>
    </row>
    <row r="56" spans="1:5" ht="64.5" customHeight="1">
      <c r="A56" s="141"/>
      <c r="B56" s="167" t="s">
        <v>700</v>
      </c>
      <c r="C56" s="271">
        <v>3786.7211</v>
      </c>
      <c r="D56" s="271">
        <v>3786.7211</v>
      </c>
      <c r="E56" s="270">
        <f t="shared" si="0"/>
        <v>100</v>
      </c>
    </row>
    <row r="57" spans="1:5" ht="43.5" customHeight="1">
      <c r="A57" s="141"/>
      <c r="B57" s="167" t="s">
        <v>752</v>
      </c>
      <c r="C57" s="271">
        <v>0</v>
      </c>
      <c r="D57" s="271">
        <v>0</v>
      </c>
      <c r="E57" s="270">
        <v>0</v>
      </c>
    </row>
    <row r="58" spans="1:5" ht="46.5" customHeight="1">
      <c r="A58" s="141"/>
      <c r="B58" s="167" t="s">
        <v>753</v>
      </c>
      <c r="C58" s="271">
        <v>0</v>
      </c>
      <c r="D58" s="271">
        <v>0</v>
      </c>
      <c r="E58" s="270">
        <v>0</v>
      </c>
    </row>
    <row r="59" spans="1:5" ht="61.5" customHeight="1">
      <c r="A59" s="135" t="s">
        <v>595</v>
      </c>
      <c r="B59" s="167" t="s">
        <v>596</v>
      </c>
      <c r="C59" s="165">
        <v>518.62</v>
      </c>
      <c r="D59" s="165">
        <v>518.62</v>
      </c>
      <c r="E59" s="270">
        <f aca="true" t="shared" si="1" ref="E59:E90">D59/C59*100</f>
        <v>100</v>
      </c>
    </row>
    <row r="60" spans="1:5" ht="61.5" customHeight="1">
      <c r="A60" s="135" t="s">
        <v>604</v>
      </c>
      <c r="B60" s="167" t="s">
        <v>605</v>
      </c>
      <c r="C60" s="165">
        <v>1014.563</v>
      </c>
      <c r="D60" s="165">
        <v>1014.563</v>
      </c>
      <c r="E60" s="270">
        <f t="shared" si="1"/>
        <v>100</v>
      </c>
    </row>
    <row r="61" spans="1:5" ht="16.5" customHeight="1">
      <c r="A61" s="135"/>
      <c r="B61" s="213" t="s">
        <v>130</v>
      </c>
      <c r="C61" s="169">
        <v>963.83485</v>
      </c>
      <c r="D61" s="169">
        <v>963.83485</v>
      </c>
      <c r="E61" s="270">
        <f t="shared" si="1"/>
        <v>100</v>
      </c>
    </row>
    <row r="62" spans="1:5" ht="39" customHeight="1">
      <c r="A62" s="135" t="s">
        <v>606</v>
      </c>
      <c r="B62" s="167" t="s">
        <v>607</v>
      </c>
      <c r="C62" s="165">
        <v>1270.09416</v>
      </c>
      <c r="D62" s="165">
        <v>1270.09416</v>
      </c>
      <c r="E62" s="270">
        <f t="shared" si="1"/>
        <v>100</v>
      </c>
    </row>
    <row r="63" spans="1:5" ht="16.5" customHeight="1">
      <c r="A63" s="135"/>
      <c r="B63" s="213" t="s">
        <v>130</v>
      </c>
      <c r="C63" s="169">
        <v>509.944</v>
      </c>
      <c r="D63" s="169">
        <v>509.944</v>
      </c>
      <c r="E63" s="270">
        <f t="shared" si="1"/>
        <v>100</v>
      </c>
    </row>
    <row r="64" spans="1:5" ht="21.75" customHeight="1">
      <c r="A64" s="138" t="s">
        <v>475</v>
      </c>
      <c r="B64" s="161" t="s">
        <v>220</v>
      </c>
      <c r="C64" s="85">
        <f>C65+C66+C67+C68+C69+C70+C71+C72+C73+C74+C75+C76+C77+C78</f>
        <v>89064.74216999998</v>
      </c>
      <c r="D64" s="85">
        <f>D65+D66+D67+D68+D69+D70+D71+D72+D73+D74+D75+D76+D77+D78</f>
        <v>86193.79993999998</v>
      </c>
      <c r="E64" s="270">
        <f t="shared" si="1"/>
        <v>96.77656706789746</v>
      </c>
    </row>
    <row r="65" spans="1:5" ht="49.5" customHeight="1">
      <c r="A65" s="129"/>
      <c r="B65" s="164" t="s">
        <v>502</v>
      </c>
      <c r="C65" s="208">
        <v>76409.5</v>
      </c>
      <c r="D65" s="83">
        <v>76409.5</v>
      </c>
      <c r="E65" s="270">
        <f t="shared" si="1"/>
        <v>100</v>
      </c>
    </row>
    <row r="66" spans="1:5" ht="60.75" customHeight="1">
      <c r="A66" s="129"/>
      <c r="B66" s="164" t="s">
        <v>510</v>
      </c>
      <c r="C66" s="208">
        <v>4654.23</v>
      </c>
      <c r="D66" s="83">
        <v>4654.23</v>
      </c>
      <c r="E66" s="270">
        <f t="shared" si="1"/>
        <v>100</v>
      </c>
    </row>
    <row r="67" spans="1:5" ht="59.25" customHeight="1">
      <c r="A67" s="129"/>
      <c r="B67" s="164" t="s">
        <v>511</v>
      </c>
      <c r="C67" s="208">
        <v>1000</v>
      </c>
      <c r="D67" s="83">
        <v>955.25799</v>
      </c>
      <c r="E67" s="270">
        <f t="shared" si="1"/>
        <v>95.525799</v>
      </c>
    </row>
    <row r="68" spans="1:5" ht="64.5" customHeight="1">
      <c r="A68" s="129"/>
      <c r="B68" s="164" t="s">
        <v>594</v>
      </c>
      <c r="C68" s="83">
        <v>171.12653</v>
      </c>
      <c r="D68" s="83">
        <v>72.64695</v>
      </c>
      <c r="E68" s="270">
        <f t="shared" si="1"/>
        <v>42.45218435738749</v>
      </c>
    </row>
    <row r="69" spans="1:5" ht="64.5" customHeight="1">
      <c r="A69" s="129"/>
      <c r="B69" s="164" t="s">
        <v>597</v>
      </c>
      <c r="C69" s="208">
        <v>1418.4</v>
      </c>
      <c r="D69" s="208">
        <v>1418.4</v>
      </c>
      <c r="E69" s="270">
        <f t="shared" si="1"/>
        <v>100</v>
      </c>
    </row>
    <row r="70" spans="1:5" ht="48.75" customHeight="1">
      <c r="A70" s="129"/>
      <c r="B70" s="164" t="s">
        <v>822</v>
      </c>
      <c r="C70" s="208">
        <v>144.934</v>
      </c>
      <c r="D70" s="208">
        <v>144.934</v>
      </c>
      <c r="E70" s="270">
        <f t="shared" si="1"/>
        <v>100</v>
      </c>
    </row>
    <row r="71" spans="1:5" ht="73.5" customHeight="1">
      <c r="A71" s="129"/>
      <c r="B71" s="164" t="s">
        <v>670</v>
      </c>
      <c r="C71" s="208">
        <v>758.015</v>
      </c>
      <c r="D71" s="208">
        <v>758.015</v>
      </c>
      <c r="E71" s="270">
        <f t="shared" si="1"/>
        <v>100</v>
      </c>
    </row>
    <row r="72" spans="1:5" ht="105.75" customHeight="1">
      <c r="A72" s="129"/>
      <c r="B72" s="164" t="s">
        <v>671</v>
      </c>
      <c r="C72" s="208">
        <v>747</v>
      </c>
      <c r="D72" s="208">
        <v>747</v>
      </c>
      <c r="E72" s="270">
        <f t="shared" si="1"/>
        <v>100</v>
      </c>
    </row>
    <row r="73" spans="1:5" ht="105.75" customHeight="1">
      <c r="A73" s="129"/>
      <c r="B73" s="164" t="s">
        <v>672</v>
      </c>
      <c r="C73" s="208">
        <v>470.766</v>
      </c>
      <c r="D73" s="208">
        <v>470.766</v>
      </c>
      <c r="E73" s="270">
        <f t="shared" si="1"/>
        <v>100</v>
      </c>
    </row>
    <row r="74" spans="1:5" ht="99" customHeight="1">
      <c r="A74" s="129"/>
      <c r="B74" s="164" t="s">
        <v>644</v>
      </c>
      <c r="C74" s="83">
        <v>2724.77064</v>
      </c>
      <c r="D74" s="83">
        <v>0</v>
      </c>
      <c r="E74" s="270">
        <f t="shared" si="1"/>
        <v>0</v>
      </c>
    </row>
    <row r="75" spans="1:5" ht="80.25" customHeight="1">
      <c r="A75" s="129"/>
      <c r="B75" s="207" t="s">
        <v>687</v>
      </c>
      <c r="C75" s="208">
        <v>176</v>
      </c>
      <c r="D75" s="208">
        <v>176</v>
      </c>
      <c r="E75" s="270">
        <f t="shared" si="1"/>
        <v>100</v>
      </c>
    </row>
    <row r="76" spans="1:5" ht="60" customHeight="1">
      <c r="A76" s="129"/>
      <c r="B76" s="207" t="s">
        <v>688</v>
      </c>
      <c r="C76" s="208">
        <v>90</v>
      </c>
      <c r="D76" s="208">
        <v>90</v>
      </c>
      <c r="E76" s="270">
        <f t="shared" si="1"/>
        <v>100</v>
      </c>
    </row>
    <row r="77" spans="1:5" ht="60" customHeight="1">
      <c r="A77" s="129"/>
      <c r="B77" s="207" t="s">
        <v>701</v>
      </c>
      <c r="C77" s="208">
        <v>200</v>
      </c>
      <c r="D77" s="208">
        <v>200</v>
      </c>
      <c r="E77" s="270">
        <f t="shared" si="1"/>
        <v>100</v>
      </c>
    </row>
    <row r="78" spans="1:5" ht="77.25" customHeight="1">
      <c r="A78" s="129"/>
      <c r="B78" s="207" t="s">
        <v>702</v>
      </c>
      <c r="C78" s="208">
        <v>100</v>
      </c>
      <c r="D78" s="208">
        <v>97.05</v>
      </c>
      <c r="E78" s="270">
        <f t="shared" si="1"/>
        <v>97.05</v>
      </c>
    </row>
    <row r="79" spans="1:5" ht="36" customHeight="1">
      <c r="A79" s="138" t="s">
        <v>499</v>
      </c>
      <c r="B79" s="163" t="s">
        <v>211</v>
      </c>
      <c r="C79" s="85">
        <f>C80+C81+C82+C94+C95+C96+C98+C100+C102</f>
        <v>183130.09734000007</v>
      </c>
      <c r="D79" s="85">
        <f>D80+D81+D82+D94+D95+D96+D98+D100+D102</f>
        <v>180227.09595000002</v>
      </c>
      <c r="E79" s="270">
        <f t="shared" si="1"/>
        <v>98.41478739313378</v>
      </c>
    </row>
    <row r="80" spans="1:5" ht="58.5" customHeight="1">
      <c r="A80" s="135" t="s">
        <v>492</v>
      </c>
      <c r="B80" s="164" t="s">
        <v>10</v>
      </c>
      <c r="C80" s="271">
        <v>781.366</v>
      </c>
      <c r="D80" s="271">
        <v>752.97862</v>
      </c>
      <c r="E80" s="270">
        <f t="shared" si="1"/>
        <v>96.3669547945521</v>
      </c>
    </row>
    <row r="81" spans="1:5" ht="46.5" customHeight="1">
      <c r="A81" s="135" t="s">
        <v>493</v>
      </c>
      <c r="B81" s="164" t="s">
        <v>49</v>
      </c>
      <c r="C81" s="271">
        <v>5252</v>
      </c>
      <c r="D81" s="271">
        <v>3979.46127</v>
      </c>
      <c r="E81" s="270">
        <f t="shared" si="1"/>
        <v>75.77039737242954</v>
      </c>
    </row>
    <row r="82" spans="1:5" ht="43.5" customHeight="1">
      <c r="A82" s="138" t="s">
        <v>482</v>
      </c>
      <c r="B82" s="163" t="s">
        <v>221</v>
      </c>
      <c r="C82" s="85">
        <f>C83+C84+C85+C86+C87+C88+C89+C91+C92+C93</f>
        <v>146092.02953000003</v>
      </c>
      <c r="D82" s="85">
        <f>D83+D84+D85+D86+D87+D88+D89+D91+D92+D93</f>
        <v>145019.65612</v>
      </c>
      <c r="E82" s="270">
        <f t="shared" si="1"/>
        <v>99.26596035837821</v>
      </c>
    </row>
    <row r="83" spans="1:5" ht="43.5" customHeight="1">
      <c r="A83" s="294"/>
      <c r="B83" s="164" t="s">
        <v>468</v>
      </c>
      <c r="C83" s="271">
        <v>37.3</v>
      </c>
      <c r="D83" s="271">
        <v>37.3</v>
      </c>
      <c r="E83" s="270">
        <f t="shared" si="1"/>
        <v>100</v>
      </c>
    </row>
    <row r="84" spans="1:5" ht="33.75" customHeight="1">
      <c r="A84" s="295"/>
      <c r="B84" s="164" t="s">
        <v>467</v>
      </c>
      <c r="C84" s="271">
        <v>1159</v>
      </c>
      <c r="D84" s="271">
        <v>940.64103</v>
      </c>
      <c r="E84" s="270">
        <f t="shared" si="1"/>
        <v>81.15970923209663</v>
      </c>
    </row>
    <row r="85" spans="1:5" ht="18.75" customHeight="1">
      <c r="A85" s="295"/>
      <c r="B85" s="164" t="s">
        <v>460</v>
      </c>
      <c r="C85" s="271">
        <v>898.79</v>
      </c>
      <c r="D85" s="271">
        <v>898.7688</v>
      </c>
      <c r="E85" s="270">
        <f t="shared" si="1"/>
        <v>99.9976412732674</v>
      </c>
    </row>
    <row r="86" spans="1:5" ht="58.5" customHeight="1">
      <c r="A86" s="295"/>
      <c r="B86" s="164" t="s">
        <v>462</v>
      </c>
      <c r="C86" s="271">
        <v>1391.10287</v>
      </c>
      <c r="D86" s="271">
        <v>1307.20104</v>
      </c>
      <c r="E86" s="270">
        <f t="shared" si="1"/>
        <v>93.96868256047807</v>
      </c>
    </row>
    <row r="87" spans="1:5" ht="58.5" customHeight="1">
      <c r="A87" s="295"/>
      <c r="B87" s="164" t="s">
        <v>461</v>
      </c>
      <c r="C87" s="271">
        <v>416.47</v>
      </c>
      <c r="D87" s="271">
        <v>410.10089</v>
      </c>
      <c r="E87" s="270">
        <f t="shared" si="1"/>
        <v>98.47069176651378</v>
      </c>
    </row>
    <row r="88" spans="1:5" ht="72" customHeight="1">
      <c r="A88" s="295"/>
      <c r="B88" s="214" t="s">
        <v>463</v>
      </c>
      <c r="C88" s="271">
        <v>94122.60529</v>
      </c>
      <c r="D88" s="271">
        <v>93625.15967</v>
      </c>
      <c r="E88" s="270">
        <f t="shared" si="1"/>
        <v>99.47149187119572</v>
      </c>
    </row>
    <row r="89" spans="1:5" ht="45" customHeight="1">
      <c r="A89" s="295"/>
      <c r="B89" s="214" t="s">
        <v>464</v>
      </c>
      <c r="C89" s="271">
        <v>38046.96137</v>
      </c>
      <c r="D89" s="271">
        <v>38008.18469</v>
      </c>
      <c r="E89" s="270">
        <f t="shared" si="1"/>
        <v>99.89808205805741</v>
      </c>
    </row>
    <row r="90" spans="1:5" ht="44.25" customHeight="1" hidden="1">
      <c r="A90" s="295"/>
      <c r="B90" s="164" t="s">
        <v>163</v>
      </c>
      <c r="C90" s="271">
        <v>0</v>
      </c>
      <c r="D90" s="271">
        <v>0</v>
      </c>
      <c r="E90" s="270" t="e">
        <f t="shared" si="1"/>
        <v>#DIV/0!</v>
      </c>
    </row>
    <row r="91" spans="1:5" ht="43.5" customHeight="1">
      <c r="A91" s="295"/>
      <c r="B91" s="207" t="s">
        <v>465</v>
      </c>
      <c r="C91" s="83">
        <v>8685</v>
      </c>
      <c r="D91" s="83">
        <v>8457.5</v>
      </c>
      <c r="E91" s="270">
        <f aca="true" t="shared" si="2" ref="E91:E109">D91/C91*100</f>
        <v>97.38054116292459</v>
      </c>
    </row>
    <row r="92" spans="1:5" ht="44.25" customHeight="1">
      <c r="A92" s="295"/>
      <c r="B92" s="207" t="s">
        <v>466</v>
      </c>
      <c r="C92" s="83">
        <v>1286.7</v>
      </c>
      <c r="D92" s="83">
        <v>1286.7</v>
      </c>
      <c r="E92" s="270">
        <f t="shared" si="2"/>
        <v>100</v>
      </c>
    </row>
    <row r="93" spans="1:5" ht="96.75" customHeight="1">
      <c r="A93" s="221"/>
      <c r="B93" s="207" t="s">
        <v>703</v>
      </c>
      <c r="C93" s="83">
        <v>48.1</v>
      </c>
      <c r="D93" s="83">
        <v>48.1</v>
      </c>
      <c r="E93" s="270">
        <f t="shared" si="2"/>
        <v>100</v>
      </c>
    </row>
    <row r="94" spans="1:5" ht="51" customHeight="1">
      <c r="A94" s="135" t="s">
        <v>480</v>
      </c>
      <c r="B94" s="214" t="s">
        <v>230</v>
      </c>
      <c r="C94" s="271">
        <v>18246.99526</v>
      </c>
      <c r="D94" s="271">
        <v>18246.99526</v>
      </c>
      <c r="E94" s="270">
        <f t="shared" si="2"/>
        <v>100</v>
      </c>
    </row>
    <row r="95" spans="1:5" ht="64.5" customHeight="1">
      <c r="A95" s="135" t="s">
        <v>481</v>
      </c>
      <c r="B95" s="214" t="s">
        <v>231</v>
      </c>
      <c r="C95" s="271">
        <v>2656.43547</v>
      </c>
      <c r="D95" s="271">
        <v>2535.281</v>
      </c>
      <c r="E95" s="270">
        <f t="shared" si="2"/>
        <v>95.43920899384769</v>
      </c>
    </row>
    <row r="96" spans="1:5" ht="65.25" customHeight="1">
      <c r="A96" s="135" t="s">
        <v>479</v>
      </c>
      <c r="B96" s="164" t="s">
        <v>39</v>
      </c>
      <c r="C96" s="271">
        <v>9179</v>
      </c>
      <c r="D96" s="271">
        <v>8773.584</v>
      </c>
      <c r="E96" s="270">
        <f t="shared" si="2"/>
        <v>95.58322257326508</v>
      </c>
    </row>
    <row r="97" spans="1:5" ht="17.25" customHeight="1" hidden="1">
      <c r="A97" s="135"/>
      <c r="B97" s="213" t="s">
        <v>130</v>
      </c>
      <c r="C97" s="271">
        <v>0</v>
      </c>
      <c r="D97" s="271">
        <v>0</v>
      </c>
      <c r="E97" s="270" t="e">
        <f t="shared" si="2"/>
        <v>#DIV/0!</v>
      </c>
    </row>
    <row r="98" spans="1:5" ht="46.5" customHeight="1">
      <c r="A98" s="135" t="s">
        <v>477</v>
      </c>
      <c r="B98" s="164" t="s">
        <v>43</v>
      </c>
      <c r="C98" s="271">
        <v>445.442</v>
      </c>
      <c r="D98" s="271">
        <v>445.442</v>
      </c>
      <c r="E98" s="270">
        <f t="shared" si="2"/>
        <v>100</v>
      </c>
    </row>
    <row r="99" spans="1:5" ht="17.25" customHeight="1">
      <c r="A99" s="135"/>
      <c r="B99" s="213" t="s">
        <v>130</v>
      </c>
      <c r="C99" s="271">
        <v>445.442</v>
      </c>
      <c r="D99" s="271">
        <v>445.442</v>
      </c>
      <c r="E99" s="270">
        <f t="shared" si="2"/>
        <v>100</v>
      </c>
    </row>
    <row r="100" spans="1:5" ht="48" customHeight="1">
      <c r="A100" s="140" t="s">
        <v>478</v>
      </c>
      <c r="B100" s="167" t="s">
        <v>469</v>
      </c>
      <c r="C100" s="271">
        <v>53.62908</v>
      </c>
      <c r="D100" s="271">
        <v>53.62908</v>
      </c>
      <c r="E100" s="270">
        <f t="shared" si="2"/>
        <v>100</v>
      </c>
    </row>
    <row r="101" spans="1:5" ht="16.5" customHeight="1">
      <c r="A101" s="140"/>
      <c r="B101" s="213" t="s">
        <v>130</v>
      </c>
      <c r="C101" s="272">
        <v>53.62908</v>
      </c>
      <c r="D101" s="272">
        <v>53.62908</v>
      </c>
      <c r="E101" s="270">
        <f t="shared" si="2"/>
        <v>100</v>
      </c>
    </row>
    <row r="102" spans="1:5" ht="37.5" customHeight="1">
      <c r="A102" s="135" t="s">
        <v>476</v>
      </c>
      <c r="B102" s="164" t="s">
        <v>87</v>
      </c>
      <c r="C102" s="271">
        <v>423.2</v>
      </c>
      <c r="D102" s="271">
        <v>420.0686</v>
      </c>
      <c r="E102" s="270">
        <f t="shared" si="2"/>
        <v>99.2600661625709</v>
      </c>
    </row>
    <row r="103" spans="1:5" ht="16.5" customHeight="1">
      <c r="A103" s="140"/>
      <c r="B103" s="213" t="s">
        <v>130</v>
      </c>
      <c r="C103" s="272">
        <v>393</v>
      </c>
      <c r="D103" s="272">
        <v>392.03657</v>
      </c>
      <c r="E103" s="270">
        <f t="shared" si="2"/>
        <v>99.7548524173028</v>
      </c>
    </row>
    <row r="104" spans="1:5" ht="27.75" customHeight="1">
      <c r="A104" s="135" t="s">
        <v>598</v>
      </c>
      <c r="B104" s="207" t="s">
        <v>599</v>
      </c>
      <c r="C104" s="165">
        <v>300</v>
      </c>
      <c r="D104" s="165">
        <v>300</v>
      </c>
      <c r="E104" s="270">
        <f t="shared" si="2"/>
        <v>100</v>
      </c>
    </row>
    <row r="105" spans="1:5" ht="38.25" customHeight="1">
      <c r="A105" s="140" t="s">
        <v>602</v>
      </c>
      <c r="B105" s="164" t="s">
        <v>603</v>
      </c>
      <c r="C105" s="165">
        <v>300</v>
      </c>
      <c r="D105" s="165">
        <v>300</v>
      </c>
      <c r="E105" s="270">
        <f t="shared" si="2"/>
        <v>100</v>
      </c>
    </row>
    <row r="106" spans="1:5" ht="45.75" customHeight="1">
      <c r="A106" s="140"/>
      <c r="B106" s="215" t="s">
        <v>673</v>
      </c>
      <c r="C106" s="165">
        <v>300</v>
      </c>
      <c r="D106" s="165">
        <v>300</v>
      </c>
      <c r="E106" s="270">
        <f t="shared" si="2"/>
        <v>100</v>
      </c>
    </row>
    <row r="107" spans="1:5" ht="47.25" customHeight="1">
      <c r="A107" s="135" t="s">
        <v>684</v>
      </c>
      <c r="B107" s="207" t="s">
        <v>685</v>
      </c>
      <c r="C107" s="208">
        <f>C108</f>
        <v>-2343.81478</v>
      </c>
      <c r="D107" s="208">
        <f>D108</f>
        <v>-3757.38419</v>
      </c>
      <c r="E107" s="270">
        <f t="shared" si="2"/>
        <v>160.31062787307792</v>
      </c>
    </row>
    <row r="108" spans="1:5" ht="47.25" customHeight="1">
      <c r="A108" s="135" t="s">
        <v>686</v>
      </c>
      <c r="B108" s="207" t="s">
        <v>507</v>
      </c>
      <c r="C108" s="208">
        <v>-2343.81478</v>
      </c>
      <c r="D108" s="208">
        <v>-3757.38419</v>
      </c>
      <c r="E108" s="270">
        <f t="shared" si="2"/>
        <v>160.31062787307792</v>
      </c>
    </row>
    <row r="109" spans="1:5" ht="17.25" customHeight="1">
      <c r="A109" s="135"/>
      <c r="B109" s="163" t="s">
        <v>88</v>
      </c>
      <c r="C109" s="81">
        <f>C12+C44</f>
        <v>480887.51814</v>
      </c>
      <c r="D109" s="81">
        <f>D12+D44</f>
        <v>469033.86322</v>
      </c>
      <c r="E109" s="270">
        <f t="shared" si="2"/>
        <v>97.53504624826859</v>
      </c>
    </row>
  </sheetData>
  <sheetProtection/>
  <mergeCells count="14">
    <mergeCell ref="C1:E1"/>
    <mergeCell ref="E10:E11"/>
    <mergeCell ref="B2:E2"/>
    <mergeCell ref="B3:E3"/>
    <mergeCell ref="A4:E4"/>
    <mergeCell ref="B5:E5"/>
    <mergeCell ref="A8:E8"/>
    <mergeCell ref="D10:D11"/>
    <mergeCell ref="A7:E7"/>
    <mergeCell ref="A83:A92"/>
    <mergeCell ref="A10:A11"/>
    <mergeCell ref="B10:B11"/>
    <mergeCell ref="C10:C11"/>
    <mergeCell ref="A50:A52"/>
  </mergeCells>
  <printOptions/>
  <pageMargins left="0.43" right="0.35" top="0.54" bottom="0.51" header="0.5" footer="0.5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H834"/>
  <sheetViews>
    <sheetView view="pageBreakPreview" zoomScale="60" zoomScalePageLayoutView="0" workbookViewId="0" topLeftCell="A13">
      <selection activeCell="H34" sqref="H34"/>
    </sheetView>
  </sheetViews>
  <sheetFormatPr defaultColWidth="9.00390625" defaultRowHeight="12.75"/>
  <cols>
    <col min="1" max="1" width="5.00390625" style="34" customWidth="1"/>
    <col min="2" max="2" width="6.00390625" style="1" customWidth="1"/>
    <col min="3" max="3" width="7.75390625" style="34" customWidth="1"/>
    <col min="4" max="4" width="61.375" style="1" customWidth="1"/>
    <col min="5" max="5" width="17.625" style="2" customWidth="1"/>
    <col min="6" max="6" width="0.2421875" style="2" hidden="1" customWidth="1"/>
    <col min="7" max="7" width="15.125" style="2" customWidth="1"/>
    <col min="8" max="8" width="14.125" style="2" customWidth="1"/>
    <col min="9" max="16384" width="9.125" style="2" customWidth="1"/>
  </cols>
  <sheetData>
    <row r="1" spans="1:8" s="10" customFormat="1" ht="15">
      <c r="A1" s="136"/>
      <c r="B1" s="216"/>
      <c r="C1" s="302" t="s">
        <v>664</v>
      </c>
      <c r="D1" s="303"/>
      <c r="E1" s="303"/>
      <c r="F1" s="303"/>
      <c r="G1" s="303"/>
      <c r="H1" s="303"/>
    </row>
    <row r="2" spans="1:8" s="10" customFormat="1" ht="15">
      <c r="A2" s="136"/>
      <c r="B2" s="302" t="s">
        <v>661</v>
      </c>
      <c r="C2" s="302"/>
      <c r="D2" s="303"/>
      <c r="E2" s="303"/>
      <c r="F2" s="303"/>
      <c r="G2" s="303"/>
      <c r="H2" s="303"/>
    </row>
    <row r="3" spans="1:8" s="10" customFormat="1" ht="15">
      <c r="A3" s="136"/>
      <c r="B3" s="302" t="s">
        <v>13</v>
      </c>
      <c r="C3" s="302"/>
      <c r="D3" s="303"/>
      <c r="E3" s="303"/>
      <c r="F3" s="303"/>
      <c r="G3" s="303"/>
      <c r="H3" s="303"/>
    </row>
    <row r="4" spans="1:8" s="10" customFormat="1" ht="15">
      <c r="A4" s="302" t="s">
        <v>800</v>
      </c>
      <c r="B4" s="304"/>
      <c r="C4" s="304"/>
      <c r="D4" s="303"/>
      <c r="E4" s="303"/>
      <c r="F4" s="303"/>
      <c r="G4" s="303"/>
      <c r="H4" s="303"/>
    </row>
    <row r="5" spans="1:8" s="10" customFormat="1" ht="15">
      <c r="A5" s="211"/>
      <c r="B5" s="302" t="s">
        <v>801</v>
      </c>
      <c r="C5" s="304"/>
      <c r="D5" s="303"/>
      <c r="E5" s="303"/>
      <c r="F5" s="303"/>
      <c r="G5" s="303"/>
      <c r="H5" s="303"/>
    </row>
    <row r="6" spans="1:5" s="10" customFormat="1" ht="15">
      <c r="A6" s="219"/>
      <c r="B6" s="219"/>
      <c r="C6" s="220"/>
      <c r="D6" s="210"/>
      <c r="E6" s="210"/>
    </row>
    <row r="7" spans="1:5" ht="12.75" customHeight="1">
      <c r="A7" s="29"/>
      <c r="B7" s="209"/>
      <c r="C7" s="210"/>
      <c r="D7" s="210"/>
      <c r="E7" s="210"/>
    </row>
    <row r="8" spans="1:8" ht="81" customHeight="1">
      <c r="A8" s="305" t="s">
        <v>820</v>
      </c>
      <c r="B8" s="305"/>
      <c r="C8" s="305"/>
      <c r="D8" s="305"/>
      <c r="E8" s="305"/>
      <c r="F8" s="288"/>
      <c r="G8" s="288"/>
      <c r="H8" s="288"/>
    </row>
    <row r="9" ht="12.75">
      <c r="E9" s="8" t="s">
        <v>12</v>
      </c>
    </row>
    <row r="10" spans="1:8" ht="36" customHeight="1">
      <c r="A10" s="35" t="s">
        <v>138</v>
      </c>
      <c r="B10" s="36" t="s">
        <v>139</v>
      </c>
      <c r="C10" s="37" t="s">
        <v>140</v>
      </c>
      <c r="D10" s="38"/>
      <c r="E10" s="39" t="s">
        <v>222</v>
      </c>
      <c r="F10" s="39" t="s">
        <v>222</v>
      </c>
      <c r="G10" s="250" t="s">
        <v>806</v>
      </c>
      <c r="H10" s="250" t="s">
        <v>807</v>
      </c>
    </row>
    <row r="11" spans="1:8" ht="12.75">
      <c r="A11" s="41">
        <v>1</v>
      </c>
      <c r="B11" s="42" t="s">
        <v>141</v>
      </c>
      <c r="C11" s="43">
        <v>3</v>
      </c>
      <c r="D11" s="44" t="s">
        <v>198</v>
      </c>
      <c r="E11" s="45">
        <v>5</v>
      </c>
      <c r="F11" s="45">
        <v>6</v>
      </c>
      <c r="G11" s="45">
        <v>7</v>
      </c>
      <c r="H11" s="45">
        <v>8</v>
      </c>
    </row>
    <row r="12" spans="1:8" ht="15">
      <c r="A12" s="47" t="s">
        <v>96</v>
      </c>
      <c r="B12" s="48" t="s">
        <v>199</v>
      </c>
      <c r="C12" s="48"/>
      <c r="D12" s="49" t="s">
        <v>142</v>
      </c>
      <c r="E12" s="81">
        <f>E13+E14+E15+E16+E17+E18</f>
        <v>106628.46319000001</v>
      </c>
      <c r="F12" s="81">
        <f>F13+F14+F15+F16+F17+F18</f>
        <v>87446.34948</v>
      </c>
      <c r="G12" s="81">
        <f>G13+G14+G15+G16+G17+G18</f>
        <v>87446.34948</v>
      </c>
      <c r="H12" s="251">
        <f aca="true" t="shared" si="0" ref="H12:H51">G12/E12*100</f>
        <v>82.01032525825714</v>
      </c>
    </row>
    <row r="13" spans="1:8" ht="30">
      <c r="A13" s="47"/>
      <c r="B13" s="51" t="s">
        <v>199</v>
      </c>
      <c r="C13" s="51" t="s">
        <v>200</v>
      </c>
      <c r="D13" s="52" t="s">
        <v>143</v>
      </c>
      <c r="E13" s="82">
        <f>' разделы пр 7 '!G15</f>
        <v>3851.62107</v>
      </c>
      <c r="F13" s="82">
        <f>' разделы пр 7 '!H15</f>
        <v>3141.27208</v>
      </c>
      <c r="G13" s="83">
        <f>' разделы пр 7 '!H15</f>
        <v>3141.27208</v>
      </c>
      <c r="H13" s="251">
        <f t="shared" si="0"/>
        <v>81.55714238005245</v>
      </c>
    </row>
    <row r="14" spans="1:8" ht="45">
      <c r="A14" s="53"/>
      <c r="B14" s="54" t="s">
        <v>199</v>
      </c>
      <c r="C14" s="54" t="s">
        <v>201</v>
      </c>
      <c r="D14" s="52" t="s">
        <v>181</v>
      </c>
      <c r="E14" s="82">
        <f>' разделы пр 7 '!G19</f>
        <v>2396.2128700000003</v>
      </c>
      <c r="F14" s="82">
        <f>' разделы пр 7 '!H19</f>
        <v>2232.33626</v>
      </c>
      <c r="G14" s="83">
        <f>' разделы пр 7 '!H19</f>
        <v>2232.33626</v>
      </c>
      <c r="H14" s="251">
        <f t="shared" si="0"/>
        <v>93.16101619970014</v>
      </c>
    </row>
    <row r="15" spans="1:8" ht="45">
      <c r="A15" s="53"/>
      <c r="B15" s="54" t="s">
        <v>199</v>
      </c>
      <c r="C15" s="54" t="s">
        <v>202</v>
      </c>
      <c r="D15" s="52" t="s">
        <v>144</v>
      </c>
      <c r="E15" s="83">
        <f>' разделы пр 7 '!G25</f>
        <v>28373.106910000002</v>
      </c>
      <c r="F15" s="83">
        <f>' разделы пр 7 '!H25</f>
        <v>27431.57603</v>
      </c>
      <c r="G15" s="83">
        <f>' разделы пр 7 '!H25</f>
        <v>27431.57603</v>
      </c>
      <c r="H15" s="251">
        <f t="shared" si="0"/>
        <v>96.68160810521542</v>
      </c>
    </row>
    <row r="16" spans="1:8" ht="45">
      <c r="A16" s="53"/>
      <c r="B16" s="54" t="s">
        <v>199</v>
      </c>
      <c r="C16" s="54" t="s">
        <v>32</v>
      </c>
      <c r="D16" s="52" t="s">
        <v>100</v>
      </c>
      <c r="E16" s="83">
        <f>' разделы пр 7 '!G50</f>
        <v>13285.938940000002</v>
      </c>
      <c r="F16" s="83">
        <f>' разделы пр 7 '!H50</f>
        <v>12640.935980000002</v>
      </c>
      <c r="G16" s="83">
        <f>' разделы пр 7 '!H50</f>
        <v>12640.935980000002</v>
      </c>
      <c r="H16" s="251">
        <f t="shared" si="0"/>
        <v>95.14522110245375</v>
      </c>
    </row>
    <row r="17" spans="1:8" ht="15">
      <c r="A17" s="53"/>
      <c r="B17" s="54" t="s">
        <v>199</v>
      </c>
      <c r="C17" s="54" t="s">
        <v>174</v>
      </c>
      <c r="D17" s="52" t="s">
        <v>66</v>
      </c>
      <c r="E17" s="83">
        <f>' разделы пр 7 '!G56</f>
        <v>270</v>
      </c>
      <c r="F17" s="83">
        <f>' разделы пр 7 '!H56</f>
        <v>0</v>
      </c>
      <c r="G17" s="83">
        <f>' разделы пр 7 '!H56</f>
        <v>0</v>
      </c>
      <c r="H17" s="251">
        <f t="shared" si="0"/>
        <v>0</v>
      </c>
    </row>
    <row r="18" spans="1:8" ht="15">
      <c r="A18" s="53"/>
      <c r="B18" s="54" t="s">
        <v>199</v>
      </c>
      <c r="C18" s="54" t="s">
        <v>131</v>
      </c>
      <c r="D18" s="52" t="s">
        <v>67</v>
      </c>
      <c r="E18" s="83">
        <f>' разделы пр 7 '!G60</f>
        <v>58451.5834</v>
      </c>
      <c r="F18" s="83">
        <f>' разделы пр 7 '!H60</f>
        <v>42000.22913</v>
      </c>
      <c r="G18" s="83">
        <f>' разделы пр 7 '!H60</f>
        <v>42000.22913</v>
      </c>
      <c r="H18" s="251">
        <f t="shared" si="0"/>
        <v>71.85473290360855</v>
      </c>
    </row>
    <row r="19" spans="1:8" ht="15">
      <c r="A19" s="47">
        <v>2</v>
      </c>
      <c r="B19" s="48" t="s">
        <v>200</v>
      </c>
      <c r="C19" s="48"/>
      <c r="D19" s="31" t="s">
        <v>34</v>
      </c>
      <c r="E19" s="81">
        <f>E20</f>
        <v>445.442</v>
      </c>
      <c r="F19" s="81">
        <f>F20</f>
        <v>445.442</v>
      </c>
      <c r="G19" s="81">
        <f>G20</f>
        <v>445.442</v>
      </c>
      <c r="H19" s="251">
        <f t="shared" si="0"/>
        <v>100</v>
      </c>
    </row>
    <row r="20" spans="1:8" ht="19.5" customHeight="1">
      <c r="A20" s="53"/>
      <c r="B20" s="54" t="s">
        <v>200</v>
      </c>
      <c r="C20" s="54" t="s">
        <v>201</v>
      </c>
      <c r="D20" s="52" t="s">
        <v>68</v>
      </c>
      <c r="E20" s="82">
        <f>' разделы пр 7 '!G118</f>
        <v>445.442</v>
      </c>
      <c r="F20" s="82">
        <f>' разделы пр 7 '!H118</f>
        <v>445.442</v>
      </c>
      <c r="G20" s="82">
        <f>' разделы пр 7 '!H118</f>
        <v>445.442</v>
      </c>
      <c r="H20" s="251">
        <f t="shared" si="0"/>
        <v>100</v>
      </c>
    </row>
    <row r="21" spans="1:8" s="4" customFormat="1" ht="19.5" customHeight="1">
      <c r="A21" s="47" t="s">
        <v>53</v>
      </c>
      <c r="B21" s="48" t="s">
        <v>201</v>
      </c>
      <c r="C21" s="48"/>
      <c r="D21" s="31" t="s">
        <v>35</v>
      </c>
      <c r="E21" s="81">
        <f>E22+E23+E24</f>
        <v>6022.88234</v>
      </c>
      <c r="F21" s="81">
        <f>F22+F23+F24</f>
        <v>5738.148430000001</v>
      </c>
      <c r="G21" s="81">
        <f>G22+G23+G24</f>
        <v>5738.148430000001</v>
      </c>
      <c r="H21" s="251">
        <f t="shared" si="0"/>
        <v>95.27246434636479</v>
      </c>
    </row>
    <row r="22" spans="1:8" ht="19.5" customHeight="1">
      <c r="A22" s="47"/>
      <c r="B22" s="51" t="s">
        <v>201</v>
      </c>
      <c r="C22" s="51" t="s">
        <v>202</v>
      </c>
      <c r="D22" s="56" t="s">
        <v>145</v>
      </c>
      <c r="E22" s="83">
        <f>' разделы пр 7 '!G126</f>
        <v>423.19999999999993</v>
      </c>
      <c r="F22" s="83">
        <f>' разделы пр 7 '!H126</f>
        <v>420.06860000000006</v>
      </c>
      <c r="G22" s="83">
        <f>' разделы пр 7 '!H126</f>
        <v>420.06860000000006</v>
      </c>
      <c r="H22" s="251">
        <f t="shared" si="0"/>
        <v>99.26006616257091</v>
      </c>
    </row>
    <row r="23" spans="1:8" s="40" customFormat="1" ht="33.75" customHeight="1">
      <c r="A23" s="53"/>
      <c r="B23" s="54" t="s">
        <v>201</v>
      </c>
      <c r="C23" s="54" t="s">
        <v>36</v>
      </c>
      <c r="D23" s="57" t="s">
        <v>146</v>
      </c>
      <c r="E23" s="83">
        <f>' разделы пр 7 '!G134</f>
        <v>5089.68234</v>
      </c>
      <c r="F23" s="83">
        <f>' разделы пр 7 '!H134</f>
        <v>4813.99948</v>
      </c>
      <c r="G23" s="83">
        <f>' разделы пр 7 '!H134</f>
        <v>4813.99948</v>
      </c>
      <c r="H23" s="251">
        <f t="shared" si="0"/>
        <v>94.58349575506121</v>
      </c>
    </row>
    <row r="24" spans="1:8" s="46" customFormat="1" ht="30">
      <c r="A24" s="53"/>
      <c r="B24" s="54" t="s">
        <v>201</v>
      </c>
      <c r="C24" s="54" t="s">
        <v>213</v>
      </c>
      <c r="D24" s="57" t="s">
        <v>147</v>
      </c>
      <c r="E24" s="83">
        <f>' разделы пр 7 '!G151</f>
        <v>510</v>
      </c>
      <c r="F24" s="83">
        <f>' разделы пр 7 '!H151</f>
        <v>504.08035</v>
      </c>
      <c r="G24" s="83">
        <f>' разделы пр 7 '!H151</f>
        <v>504.08035</v>
      </c>
      <c r="H24" s="251">
        <f t="shared" si="0"/>
        <v>98.8392843137255</v>
      </c>
    </row>
    <row r="25" spans="1:8" s="50" customFormat="1" ht="15">
      <c r="A25" s="47" t="s">
        <v>183</v>
      </c>
      <c r="B25" s="48" t="s">
        <v>202</v>
      </c>
      <c r="C25" s="48"/>
      <c r="D25" s="31" t="s">
        <v>58</v>
      </c>
      <c r="E25" s="81">
        <f>E26+E27+E28</f>
        <v>7846.20034</v>
      </c>
      <c r="F25" s="81">
        <f>F26+F27+F28</f>
        <v>5094.182</v>
      </c>
      <c r="G25" s="81">
        <f>G26+G27+G28</f>
        <v>5094.182</v>
      </c>
      <c r="H25" s="251">
        <f t="shared" si="0"/>
        <v>64.92546429167521</v>
      </c>
    </row>
    <row r="26" spans="1:8" s="50" customFormat="1" ht="21.75" customHeight="1">
      <c r="A26" s="53"/>
      <c r="B26" s="54" t="s">
        <v>202</v>
      </c>
      <c r="C26" s="54" t="s">
        <v>59</v>
      </c>
      <c r="D26" s="52" t="s">
        <v>650</v>
      </c>
      <c r="E26" s="83">
        <f>' разделы пр 7 '!G168</f>
        <v>2752.01834</v>
      </c>
      <c r="F26" s="83">
        <f>' разделы пр 7 '!H168</f>
        <v>0</v>
      </c>
      <c r="G26" s="83">
        <f>' разделы пр 7 '!H168</f>
        <v>0</v>
      </c>
      <c r="H26" s="251">
        <f t="shared" si="0"/>
        <v>0</v>
      </c>
    </row>
    <row r="27" spans="1:8" s="5" customFormat="1" ht="15">
      <c r="A27" s="53"/>
      <c r="B27" s="54" t="s">
        <v>202</v>
      </c>
      <c r="C27" s="54" t="s">
        <v>36</v>
      </c>
      <c r="D27" s="52" t="s">
        <v>148</v>
      </c>
      <c r="E27" s="83">
        <f>' разделы пр 7 '!G175</f>
        <v>4500</v>
      </c>
      <c r="F27" s="83">
        <f>' разделы пр 7 '!H175</f>
        <v>4500</v>
      </c>
      <c r="G27" s="83">
        <f>' разделы пр 7 '!H175</f>
        <v>4500</v>
      </c>
      <c r="H27" s="251">
        <f t="shared" si="0"/>
        <v>100</v>
      </c>
    </row>
    <row r="28" spans="1:8" s="5" customFormat="1" ht="20.25" customHeight="1">
      <c r="A28" s="53"/>
      <c r="B28" s="54" t="s">
        <v>202</v>
      </c>
      <c r="C28" s="54" t="s">
        <v>496</v>
      </c>
      <c r="D28" s="52" t="s">
        <v>487</v>
      </c>
      <c r="E28" s="83">
        <f>' разделы пр 7 '!G180</f>
        <v>594.182</v>
      </c>
      <c r="F28" s="83">
        <f>' разделы пр 7 '!H180</f>
        <v>594.182</v>
      </c>
      <c r="G28" s="83">
        <f>' разделы пр 7 '!H180</f>
        <v>594.182</v>
      </c>
      <c r="H28" s="251">
        <f t="shared" si="0"/>
        <v>100</v>
      </c>
    </row>
    <row r="29" spans="1:8" s="5" customFormat="1" ht="19.5" customHeight="1">
      <c r="A29" s="47" t="s">
        <v>185</v>
      </c>
      <c r="B29" s="48" t="s">
        <v>59</v>
      </c>
      <c r="C29" s="48"/>
      <c r="D29" s="58" t="s">
        <v>60</v>
      </c>
      <c r="E29" s="81">
        <f>E30+E31+E32</f>
        <v>56625.97871499999</v>
      </c>
      <c r="F29" s="81">
        <f>F30+F31+F32</f>
        <v>54265.34400499999</v>
      </c>
      <c r="G29" s="81">
        <f>G30+G31+G32</f>
        <v>54265.34400499999</v>
      </c>
      <c r="H29" s="251">
        <f t="shared" si="0"/>
        <v>95.83118073440967</v>
      </c>
    </row>
    <row r="30" spans="1:8" s="5" customFormat="1" ht="15">
      <c r="A30" s="53"/>
      <c r="B30" s="54" t="s">
        <v>59</v>
      </c>
      <c r="C30" s="54" t="s">
        <v>199</v>
      </c>
      <c r="D30" s="52" t="s">
        <v>209</v>
      </c>
      <c r="E30" s="82">
        <f>' разделы пр 7 '!G191</f>
        <v>3304.022</v>
      </c>
      <c r="F30" s="82">
        <f>' разделы пр 7 '!H191</f>
        <v>2800.8338</v>
      </c>
      <c r="G30" s="82">
        <f>' разделы пр 7 '!H191</f>
        <v>2800.8338</v>
      </c>
      <c r="H30" s="251">
        <f t="shared" si="0"/>
        <v>84.77043433730162</v>
      </c>
    </row>
    <row r="31" spans="1:8" s="5" customFormat="1" ht="15">
      <c r="A31" s="53"/>
      <c r="B31" s="54" t="s">
        <v>59</v>
      </c>
      <c r="C31" s="54" t="s">
        <v>200</v>
      </c>
      <c r="D31" s="59" t="s">
        <v>18</v>
      </c>
      <c r="E31" s="82">
        <f>' разделы пр 7 '!G205</f>
        <v>41480.54032999999</v>
      </c>
      <c r="F31" s="82">
        <f>' разделы пр 7 '!H205</f>
        <v>40648.335889999995</v>
      </c>
      <c r="G31" s="82">
        <f>' разделы пр 7 '!H205</f>
        <v>40648.335889999995</v>
      </c>
      <c r="H31" s="251">
        <f t="shared" si="0"/>
        <v>97.99374734904762</v>
      </c>
    </row>
    <row r="32" spans="1:8" s="55" customFormat="1" ht="15">
      <c r="A32" s="53"/>
      <c r="B32" s="54" t="s">
        <v>59</v>
      </c>
      <c r="C32" s="54" t="s">
        <v>201</v>
      </c>
      <c r="D32" s="59" t="s">
        <v>20</v>
      </c>
      <c r="E32" s="82">
        <f>' разделы пр 7 '!G225</f>
        <v>11841.416385</v>
      </c>
      <c r="F32" s="82">
        <f>' разделы пр 7 '!H225</f>
        <v>10816.174315</v>
      </c>
      <c r="G32" s="82">
        <f>' разделы пр 7 '!H225</f>
        <v>10816.174315</v>
      </c>
      <c r="H32" s="251">
        <f t="shared" si="0"/>
        <v>91.34189663916628</v>
      </c>
    </row>
    <row r="33" spans="1:8" s="6" customFormat="1" ht="15" customHeight="1">
      <c r="A33" s="47" t="s">
        <v>186</v>
      </c>
      <c r="B33" s="48" t="s">
        <v>33</v>
      </c>
      <c r="C33" s="48"/>
      <c r="D33" s="31" t="s">
        <v>61</v>
      </c>
      <c r="E33" s="81">
        <f>E34+E35+E36+E37+E38</f>
        <v>229882.95192999986</v>
      </c>
      <c r="F33" s="81">
        <f>F34+F35+F36+F37+F38</f>
        <v>225811.36303</v>
      </c>
      <c r="G33" s="81">
        <f>G34+G35+G36+G37+G38</f>
        <v>225811.36303</v>
      </c>
      <c r="H33" s="251">
        <f t="shared" si="0"/>
        <v>98.2288426062844</v>
      </c>
    </row>
    <row r="34" spans="1:8" s="50" customFormat="1" ht="15">
      <c r="A34" s="53"/>
      <c r="B34" s="54" t="s">
        <v>33</v>
      </c>
      <c r="C34" s="54" t="s">
        <v>199</v>
      </c>
      <c r="D34" s="52" t="s">
        <v>194</v>
      </c>
      <c r="E34" s="82">
        <f>' разделы пр 7 '!G254</f>
        <v>111199.4371399999</v>
      </c>
      <c r="F34" s="82">
        <f>' разделы пр 7 '!H254</f>
        <v>108518.02801000001</v>
      </c>
      <c r="G34" s="82">
        <f>' разделы пр 7 '!H254</f>
        <v>108518.02801000001</v>
      </c>
      <c r="H34" s="251">
        <f t="shared" si="0"/>
        <v>97.58864864880206</v>
      </c>
    </row>
    <row r="35" spans="1:8" s="50" customFormat="1" ht="15">
      <c r="A35" s="53"/>
      <c r="B35" s="54" t="s">
        <v>33</v>
      </c>
      <c r="C35" s="54" t="s">
        <v>200</v>
      </c>
      <c r="D35" s="52" t="s">
        <v>190</v>
      </c>
      <c r="E35" s="82">
        <f>' разделы пр 7 '!G267</f>
        <v>113437.32778999998</v>
      </c>
      <c r="F35" s="82">
        <f>' разделы пр 7 '!H267</f>
        <v>112472.5076</v>
      </c>
      <c r="G35" s="82">
        <f>' разделы пр 7 '!H267</f>
        <v>112472.5076</v>
      </c>
      <c r="H35" s="251">
        <f t="shared" si="0"/>
        <v>99.14946851376286</v>
      </c>
    </row>
    <row r="36" spans="1:8" s="50" customFormat="1" ht="18" customHeight="1">
      <c r="A36" s="53"/>
      <c r="B36" s="54" t="s">
        <v>33</v>
      </c>
      <c r="C36" s="54" t="s">
        <v>201</v>
      </c>
      <c r="D36" s="52" t="s">
        <v>537</v>
      </c>
      <c r="E36" s="82">
        <f>' разделы пр 7 '!G282</f>
        <v>1244</v>
      </c>
      <c r="F36" s="82">
        <f>' разделы пр 7 '!H282</f>
        <v>1124.28742</v>
      </c>
      <c r="G36" s="82">
        <f>' разделы пр 7 '!H282</f>
        <v>1124.28742</v>
      </c>
      <c r="H36" s="251">
        <f t="shared" si="0"/>
        <v>90.37680225080386</v>
      </c>
    </row>
    <row r="37" spans="1:8" s="50" customFormat="1" ht="17.25" customHeight="1">
      <c r="A37" s="53"/>
      <c r="B37" s="54" t="s">
        <v>33</v>
      </c>
      <c r="C37" s="54" t="s">
        <v>33</v>
      </c>
      <c r="D37" s="52" t="s">
        <v>503</v>
      </c>
      <c r="E37" s="82">
        <f>' разделы пр 7 '!G283</f>
        <v>2177.08</v>
      </c>
      <c r="F37" s="82">
        <f>' разделы пр 7 '!H283</f>
        <v>2177.08</v>
      </c>
      <c r="G37" s="82">
        <f>' разделы пр 7 '!H283</f>
        <v>2177.08</v>
      </c>
      <c r="H37" s="251">
        <f t="shared" si="0"/>
        <v>100</v>
      </c>
    </row>
    <row r="38" spans="1:8" s="5" customFormat="1" ht="15">
      <c r="A38" s="53"/>
      <c r="B38" s="54" t="s">
        <v>33</v>
      </c>
      <c r="C38" s="54" t="s">
        <v>36</v>
      </c>
      <c r="D38" s="52" t="s">
        <v>22</v>
      </c>
      <c r="E38" s="82">
        <f>' разделы пр 7 '!G291</f>
        <v>1825.107</v>
      </c>
      <c r="F38" s="82">
        <f>' разделы пр 7 '!H291</f>
        <v>1519.46</v>
      </c>
      <c r="G38" s="82">
        <f>' разделы пр 7 '!H291</f>
        <v>1519.46</v>
      </c>
      <c r="H38" s="251">
        <f t="shared" si="0"/>
        <v>83.253201045199</v>
      </c>
    </row>
    <row r="39" spans="1:8" s="55" customFormat="1" ht="15">
      <c r="A39" s="47" t="s">
        <v>189</v>
      </c>
      <c r="B39" s="48" t="s">
        <v>62</v>
      </c>
      <c r="C39" s="48"/>
      <c r="D39" s="31" t="s">
        <v>258</v>
      </c>
      <c r="E39" s="81">
        <f>E40+E41</f>
        <v>24883.839</v>
      </c>
      <c r="F39" s="81">
        <f>F40+F41</f>
        <v>19609.722999999998</v>
      </c>
      <c r="G39" s="81">
        <f>G40+G41</f>
        <v>19609.722999999998</v>
      </c>
      <c r="H39" s="251">
        <f t="shared" si="0"/>
        <v>78.80505495956632</v>
      </c>
    </row>
    <row r="40" spans="1:8" s="55" customFormat="1" ht="15">
      <c r="A40" s="53"/>
      <c r="B40" s="54" t="s">
        <v>62</v>
      </c>
      <c r="C40" s="54" t="s">
        <v>199</v>
      </c>
      <c r="D40" s="62" t="s">
        <v>24</v>
      </c>
      <c r="E40" s="82">
        <f>' разделы пр 7 '!G314</f>
        <v>14410.934000000001</v>
      </c>
      <c r="F40" s="82">
        <f>' разделы пр 7 '!H314</f>
        <v>9136.818</v>
      </c>
      <c r="G40" s="82">
        <f>' разделы пр 7 '!H314</f>
        <v>9136.818</v>
      </c>
      <c r="H40" s="251">
        <f t="shared" si="0"/>
        <v>63.40198352167874</v>
      </c>
    </row>
    <row r="41" spans="1:8" s="55" customFormat="1" ht="15">
      <c r="A41" s="53"/>
      <c r="B41" s="54" t="s">
        <v>62</v>
      </c>
      <c r="C41" s="54" t="s">
        <v>202</v>
      </c>
      <c r="D41" s="63" t="s">
        <v>132</v>
      </c>
      <c r="E41" s="82">
        <f>' разделы пр 7 '!G339</f>
        <v>10472.905</v>
      </c>
      <c r="F41" s="82">
        <f>' разделы пр 7 '!H339</f>
        <v>10472.905</v>
      </c>
      <c r="G41" s="82">
        <f>' разделы пр 7 '!H339</f>
        <v>10472.905</v>
      </c>
      <c r="H41" s="251">
        <f t="shared" si="0"/>
        <v>100</v>
      </c>
    </row>
    <row r="42" spans="1:8" s="50" customFormat="1" ht="15">
      <c r="A42" s="47" t="s">
        <v>193</v>
      </c>
      <c r="B42" s="48" t="s">
        <v>197</v>
      </c>
      <c r="C42" s="48"/>
      <c r="D42" s="32" t="s">
        <v>11</v>
      </c>
      <c r="E42" s="81">
        <f>E43+E44+E45+E46</f>
        <v>48851.196339999995</v>
      </c>
      <c r="F42" s="81">
        <f>F43+F44+F45+F46</f>
        <v>46215.14008</v>
      </c>
      <c r="G42" s="81">
        <f>G43+G44+G45+G46</f>
        <v>46215.14008</v>
      </c>
      <c r="H42" s="251">
        <f t="shared" si="0"/>
        <v>94.6039064393566</v>
      </c>
    </row>
    <row r="43" spans="1:8" s="50" customFormat="1" ht="15">
      <c r="A43" s="53"/>
      <c r="B43" s="54" t="s">
        <v>197</v>
      </c>
      <c r="C43" s="54" t="s">
        <v>199</v>
      </c>
      <c r="D43" s="62" t="s">
        <v>27</v>
      </c>
      <c r="E43" s="82">
        <f>' разделы пр 7 '!G346</f>
        <v>3026.2929</v>
      </c>
      <c r="F43" s="82">
        <f>' разделы пр 7 '!H346</f>
        <v>3026.2929</v>
      </c>
      <c r="G43" s="82">
        <f>' разделы пр 7 '!H346</f>
        <v>3026.2929</v>
      </c>
      <c r="H43" s="251">
        <f t="shared" si="0"/>
        <v>100</v>
      </c>
    </row>
    <row r="44" spans="1:8" s="50" customFormat="1" ht="15">
      <c r="A44" s="53"/>
      <c r="B44" s="54" t="s">
        <v>197</v>
      </c>
      <c r="C44" s="54" t="s">
        <v>201</v>
      </c>
      <c r="D44" s="62" t="s">
        <v>239</v>
      </c>
      <c r="E44" s="82">
        <f>' разделы пр 7 '!G351</f>
        <v>14572.84363</v>
      </c>
      <c r="F44" s="82">
        <f>' разделы пр 7 '!H351</f>
        <v>12649.35784</v>
      </c>
      <c r="G44" s="82">
        <f>' разделы пр 7 '!H351</f>
        <v>12649.35784</v>
      </c>
      <c r="H44" s="251">
        <f t="shared" si="0"/>
        <v>86.80088911377416</v>
      </c>
    </row>
    <row r="45" spans="1:8" s="50" customFormat="1" ht="15">
      <c r="A45" s="53"/>
      <c r="B45" s="54" t="s">
        <v>197</v>
      </c>
      <c r="C45" s="54" t="s">
        <v>202</v>
      </c>
      <c r="D45" s="62" t="s">
        <v>50</v>
      </c>
      <c r="E45" s="82">
        <f>' разделы пр 7 '!G368</f>
        <v>30136.05981</v>
      </c>
      <c r="F45" s="82">
        <f>' разделы пр 7 '!H368</f>
        <v>29609.489339999996</v>
      </c>
      <c r="G45" s="82">
        <f>' разделы пр 7 '!H368</f>
        <v>29609.489339999996</v>
      </c>
      <c r="H45" s="251">
        <f t="shared" si="0"/>
        <v>98.25268972347449</v>
      </c>
    </row>
    <row r="46" spans="1:8" s="60" customFormat="1" ht="15">
      <c r="A46" s="53"/>
      <c r="B46" s="54" t="s">
        <v>197</v>
      </c>
      <c r="C46" s="54" t="s">
        <v>32</v>
      </c>
      <c r="D46" s="62" t="s">
        <v>52</v>
      </c>
      <c r="E46" s="82">
        <f>' разделы пр 7 '!G383</f>
        <v>1116</v>
      </c>
      <c r="F46" s="82">
        <f>' разделы пр 7 '!H383</f>
        <v>930</v>
      </c>
      <c r="G46" s="82">
        <f>' разделы пр 7 '!H383</f>
        <v>930</v>
      </c>
      <c r="H46" s="251">
        <f t="shared" si="0"/>
        <v>83.33333333333334</v>
      </c>
    </row>
    <row r="47" spans="1:8" s="6" customFormat="1" ht="15">
      <c r="A47" s="64" t="s">
        <v>196</v>
      </c>
      <c r="B47" s="48" t="s">
        <v>174</v>
      </c>
      <c r="C47" s="48"/>
      <c r="D47" s="31" t="s">
        <v>26</v>
      </c>
      <c r="E47" s="84">
        <f>E48+E49</f>
        <v>1215.213</v>
      </c>
      <c r="F47" s="84">
        <f>F48+F49</f>
        <v>1180.763</v>
      </c>
      <c r="G47" s="84">
        <f>G48+G49</f>
        <v>1180.763</v>
      </c>
      <c r="H47" s="251">
        <f t="shared" si="0"/>
        <v>97.1651060349091</v>
      </c>
    </row>
    <row r="48" spans="1:8" s="6" customFormat="1" ht="15">
      <c r="A48" s="64"/>
      <c r="B48" s="54" t="s">
        <v>174</v>
      </c>
      <c r="C48" s="54" t="s">
        <v>199</v>
      </c>
      <c r="D48" s="62" t="s">
        <v>149</v>
      </c>
      <c r="E48" s="82">
        <f>' разделы пр 7 '!G398</f>
        <v>915.213</v>
      </c>
      <c r="F48" s="82">
        <f>' разделы пр 7 '!H398</f>
        <v>880.7629999999999</v>
      </c>
      <c r="G48" s="82">
        <f>' разделы пр 7 '!H398</f>
        <v>880.7629999999999</v>
      </c>
      <c r="H48" s="251">
        <f t="shared" si="0"/>
        <v>96.23584892260052</v>
      </c>
    </row>
    <row r="49" spans="1:8" s="6" customFormat="1" ht="15">
      <c r="A49" s="64"/>
      <c r="B49" s="54" t="s">
        <v>174</v>
      </c>
      <c r="C49" s="54" t="s">
        <v>200</v>
      </c>
      <c r="D49" s="62" t="s">
        <v>610</v>
      </c>
      <c r="E49" s="82">
        <f>' разделы пр 7 '!G404</f>
        <v>300</v>
      </c>
      <c r="F49" s="82">
        <f>' разделы пр 7 '!H404</f>
        <v>300</v>
      </c>
      <c r="G49" s="82">
        <f>' разделы пр 7 '!H404</f>
        <v>300</v>
      </c>
      <c r="H49" s="251">
        <f t="shared" si="0"/>
        <v>100</v>
      </c>
    </row>
    <row r="50" spans="1:8" s="6" customFormat="1" ht="15">
      <c r="A50" s="64" t="s">
        <v>133</v>
      </c>
      <c r="B50" s="65" t="s">
        <v>131</v>
      </c>
      <c r="C50" s="54"/>
      <c r="D50" s="66" t="s">
        <v>150</v>
      </c>
      <c r="E50" s="82">
        <v>0</v>
      </c>
      <c r="F50" s="82">
        <v>1</v>
      </c>
      <c r="G50" s="82">
        <v>0</v>
      </c>
      <c r="H50" s="251">
        <v>0</v>
      </c>
    </row>
    <row r="51" spans="1:8" s="6" customFormat="1" ht="15">
      <c r="A51" s="47"/>
      <c r="B51" s="48"/>
      <c r="C51" s="48"/>
      <c r="D51" s="31" t="s">
        <v>151</v>
      </c>
      <c r="E51" s="85">
        <f>E12+E19+E21+E25+E29+E33+E39+E42+E47</f>
        <v>482402.16685499984</v>
      </c>
      <c r="F51" s="85">
        <f>F12+F19+F21+F25+F29+F33+F39+F42+F47</f>
        <v>445806.455025</v>
      </c>
      <c r="G51" s="85">
        <f>G12+G19+G21+G25+G29+G33+G39+G42+G47</f>
        <v>445806.455025</v>
      </c>
      <c r="H51" s="251">
        <f t="shared" si="0"/>
        <v>92.4138583231116</v>
      </c>
    </row>
    <row r="52" spans="1:5" s="61" customFormat="1" ht="15">
      <c r="A52" s="67"/>
      <c r="B52" s="68"/>
      <c r="C52" s="68"/>
      <c r="D52" s="69"/>
      <c r="E52" s="4"/>
    </row>
    <row r="53" spans="1:5" s="6" customFormat="1" ht="14.25">
      <c r="A53" s="67"/>
      <c r="B53" s="68"/>
      <c r="C53" s="68"/>
      <c r="D53" s="70"/>
      <c r="E53" s="4"/>
    </row>
    <row r="54" spans="1:5" s="6" customFormat="1" ht="14.25">
      <c r="A54" s="67"/>
      <c r="B54" s="68"/>
      <c r="C54" s="68"/>
      <c r="D54" s="71"/>
      <c r="E54" s="4"/>
    </row>
    <row r="55" spans="1:5" s="6" customFormat="1" ht="14.25">
      <c r="A55" s="67"/>
      <c r="B55" s="68"/>
      <c r="C55" s="68"/>
      <c r="D55" s="69"/>
      <c r="E55" s="4"/>
    </row>
    <row r="56" spans="1:5" s="6" customFormat="1" ht="14.25">
      <c r="A56" s="67"/>
      <c r="B56" s="68"/>
      <c r="C56" s="67"/>
      <c r="D56" s="69"/>
      <c r="E56" s="4"/>
    </row>
    <row r="57" spans="1:5" s="6" customFormat="1" ht="14.25">
      <c r="A57" s="67"/>
      <c r="B57" s="68"/>
      <c r="C57" s="67"/>
      <c r="D57" s="69"/>
      <c r="E57" s="4"/>
    </row>
    <row r="58" spans="1:5" s="6" customFormat="1" ht="14.25">
      <c r="A58" s="67"/>
      <c r="B58" s="68"/>
      <c r="C58" s="67"/>
      <c r="D58" s="69"/>
      <c r="E58" s="72"/>
    </row>
    <row r="59" spans="1:5" s="6" customFormat="1" ht="14.25">
      <c r="A59" s="67"/>
      <c r="B59" s="68"/>
      <c r="C59" s="67"/>
      <c r="D59" s="69"/>
      <c r="E59" s="4"/>
    </row>
    <row r="60" spans="1:5" s="61" customFormat="1" ht="15" customHeight="1">
      <c r="A60" s="67"/>
      <c r="B60" s="68"/>
      <c r="C60" s="67"/>
      <c r="D60" s="69"/>
      <c r="E60" s="4"/>
    </row>
    <row r="61" spans="1:5" s="61" customFormat="1" ht="15" customHeight="1">
      <c r="A61" s="67"/>
      <c r="B61" s="68"/>
      <c r="C61" s="67"/>
      <c r="D61" s="69"/>
      <c r="E61" s="4"/>
    </row>
    <row r="62" spans="1:5" s="61" customFormat="1" ht="16.5" customHeight="1">
      <c r="A62" s="67"/>
      <c r="B62" s="68"/>
      <c r="C62" s="68"/>
      <c r="D62" s="69"/>
      <c r="E62" s="4"/>
    </row>
    <row r="63" spans="1:5" s="61" customFormat="1" ht="15" customHeight="1" hidden="1">
      <c r="A63" s="73"/>
      <c r="B63" s="74"/>
      <c r="C63" s="74"/>
      <c r="D63" s="71"/>
      <c r="E63" s="75"/>
    </row>
    <row r="64" spans="1:5" s="61" customFormat="1" ht="15" customHeight="1">
      <c r="A64" s="73"/>
      <c r="B64" s="74"/>
      <c r="C64" s="74"/>
      <c r="D64" s="71"/>
      <c r="E64" s="75"/>
    </row>
    <row r="65" spans="1:5" ht="12.75">
      <c r="A65" s="73"/>
      <c r="B65" s="74"/>
      <c r="C65" s="74"/>
      <c r="D65" s="71"/>
      <c r="E65" s="75"/>
    </row>
    <row r="66" spans="1:5" ht="12.75">
      <c r="A66" s="67"/>
      <c r="B66" s="68"/>
      <c r="C66" s="68"/>
      <c r="D66" s="69"/>
      <c r="E66" s="75"/>
    </row>
    <row r="67" spans="1:5" ht="12.75">
      <c r="A67" s="73"/>
      <c r="B67" s="74"/>
      <c r="C67" s="74"/>
      <c r="D67" s="71"/>
      <c r="E67" s="75"/>
    </row>
    <row r="68" spans="1:5" ht="12.75">
      <c r="A68" s="67"/>
      <c r="B68" s="68"/>
      <c r="C68" s="68"/>
      <c r="D68" s="69"/>
      <c r="E68" s="4"/>
    </row>
    <row r="69" spans="1:5" ht="12.75">
      <c r="A69" s="67"/>
      <c r="B69" s="68"/>
      <c r="C69" s="68"/>
      <c r="D69" s="69"/>
      <c r="E69" s="4"/>
    </row>
    <row r="70" spans="1:5" ht="12.75">
      <c r="A70" s="67"/>
      <c r="B70" s="68"/>
      <c r="C70" s="68"/>
      <c r="D70" s="69"/>
      <c r="E70" s="4"/>
    </row>
    <row r="71" spans="1:5" ht="12.75">
      <c r="A71" s="67"/>
      <c r="B71" s="68"/>
      <c r="C71" s="67"/>
      <c r="D71" s="69"/>
      <c r="E71" s="4"/>
    </row>
    <row r="72" spans="1:5" ht="12.75">
      <c r="A72" s="67"/>
      <c r="B72" s="68"/>
      <c r="C72" s="67"/>
      <c r="D72" s="69"/>
      <c r="E72" s="4"/>
    </row>
    <row r="73" spans="1:5" ht="12.75">
      <c r="A73" s="67"/>
      <c r="B73" s="68"/>
      <c r="C73" s="67"/>
      <c r="D73" s="69"/>
      <c r="E73" s="4"/>
    </row>
    <row r="74" spans="1:5" ht="12.75">
      <c r="A74" s="67"/>
      <c r="B74" s="68"/>
      <c r="C74" s="67"/>
      <c r="D74" s="69"/>
      <c r="E74" s="4"/>
    </row>
    <row r="75" spans="1:5" ht="12.75">
      <c r="A75" s="67"/>
      <c r="B75" s="68"/>
      <c r="C75" s="67"/>
      <c r="D75" s="69"/>
      <c r="E75" s="4"/>
    </row>
    <row r="76" spans="1:5" s="76" customFormat="1" ht="12.75">
      <c r="A76" s="67"/>
      <c r="B76" s="68"/>
      <c r="C76" s="67"/>
      <c r="D76" s="69"/>
      <c r="E76" s="4"/>
    </row>
    <row r="77" spans="1:5" s="76" customFormat="1" ht="12.75" hidden="1">
      <c r="A77" s="67"/>
      <c r="B77" s="68"/>
      <c r="C77" s="67"/>
      <c r="D77" s="69"/>
      <c r="E77" s="4"/>
    </row>
    <row r="78" spans="1:5" s="76" customFormat="1" ht="12.75">
      <c r="A78" s="67"/>
      <c r="B78" s="68"/>
      <c r="C78" s="67"/>
      <c r="D78" s="69"/>
      <c r="E78" s="4"/>
    </row>
    <row r="79" spans="1:5" s="76" customFormat="1" ht="12.75">
      <c r="A79" s="67"/>
      <c r="B79" s="68"/>
      <c r="C79" s="67"/>
      <c r="D79" s="69"/>
      <c r="E79" s="4"/>
    </row>
    <row r="80" spans="1:5" s="76" customFormat="1" ht="12.75">
      <c r="A80" s="67"/>
      <c r="B80" s="68"/>
      <c r="C80" s="67"/>
      <c r="D80" s="69"/>
      <c r="E80" s="4"/>
    </row>
    <row r="81" spans="1:5" ht="12.75">
      <c r="A81" s="67"/>
      <c r="B81" s="68"/>
      <c r="C81" s="67"/>
      <c r="D81" s="69"/>
      <c r="E81" s="4"/>
    </row>
    <row r="82" spans="1:5" ht="12.75">
      <c r="A82" s="67"/>
      <c r="B82" s="68"/>
      <c r="C82" s="67"/>
      <c r="D82" s="71"/>
      <c r="E82" s="4"/>
    </row>
    <row r="83" spans="1:5" ht="12.75">
      <c r="A83" s="67"/>
      <c r="B83" s="68"/>
      <c r="C83" s="67"/>
      <c r="D83" s="77"/>
      <c r="E83" s="4"/>
    </row>
    <row r="84" spans="1:5" ht="12.75">
      <c r="A84" s="67"/>
      <c r="B84" s="68"/>
      <c r="C84" s="67"/>
      <c r="D84" s="69"/>
      <c r="E84" s="4"/>
    </row>
    <row r="85" spans="1:5" ht="12.75">
      <c r="A85" s="67"/>
      <c r="B85" s="68"/>
      <c r="C85" s="67"/>
      <c r="D85" s="69"/>
      <c r="E85" s="4"/>
    </row>
    <row r="86" spans="1:5" ht="12.75" hidden="1">
      <c r="A86" s="67"/>
      <c r="B86" s="68"/>
      <c r="C86" s="67"/>
      <c r="D86" s="77"/>
      <c r="E86" s="4"/>
    </row>
    <row r="87" spans="1:5" ht="12.75" hidden="1">
      <c r="A87" s="67"/>
      <c r="B87" s="68"/>
      <c r="C87" s="67"/>
      <c r="D87" s="77"/>
      <c r="E87" s="4"/>
    </row>
    <row r="88" spans="1:5" ht="14.25" customHeight="1">
      <c r="A88" s="67"/>
      <c r="B88" s="68"/>
      <c r="C88" s="67"/>
      <c r="D88" s="77"/>
      <c r="E88" s="4"/>
    </row>
    <row r="89" spans="1:5" ht="12.75">
      <c r="A89" s="67"/>
      <c r="B89" s="68"/>
      <c r="C89" s="67"/>
      <c r="D89" s="77"/>
      <c r="E89" s="4"/>
    </row>
    <row r="90" spans="1:5" ht="12.75">
      <c r="A90" s="67"/>
      <c r="B90" s="68"/>
      <c r="C90" s="67"/>
      <c r="D90" s="77"/>
      <c r="E90" s="4"/>
    </row>
    <row r="91" spans="1:5" ht="12.75">
      <c r="A91" s="67"/>
      <c r="B91" s="68"/>
      <c r="C91" s="67"/>
      <c r="D91" s="77"/>
      <c r="E91" s="4"/>
    </row>
    <row r="92" spans="1:5" ht="12.75">
      <c r="A92" s="67"/>
      <c r="B92" s="68"/>
      <c r="C92" s="67"/>
      <c r="D92" s="77"/>
      <c r="E92" s="4"/>
    </row>
    <row r="93" spans="1:5" ht="12.75">
      <c r="A93" s="67"/>
      <c r="B93" s="68"/>
      <c r="C93" s="67"/>
      <c r="D93" s="77"/>
      <c r="E93" s="4"/>
    </row>
    <row r="94" spans="1:5" ht="12.75" hidden="1">
      <c r="A94" s="67"/>
      <c r="B94" s="68"/>
      <c r="C94" s="67"/>
      <c r="D94" s="77"/>
      <c r="E94" s="4"/>
    </row>
    <row r="95" spans="1:5" ht="12.75">
      <c r="A95" s="67"/>
      <c r="B95" s="68"/>
      <c r="C95" s="67"/>
      <c r="D95" s="77"/>
      <c r="E95" s="4"/>
    </row>
    <row r="96" spans="1:5" ht="12.75">
      <c r="A96" s="78"/>
      <c r="B96" s="79"/>
      <c r="C96" s="67"/>
      <c r="D96" s="77"/>
      <c r="E96" s="4"/>
    </row>
    <row r="97" spans="1:5" ht="12.75">
      <c r="A97" s="78"/>
      <c r="B97" s="79"/>
      <c r="C97" s="67"/>
      <c r="D97" s="77"/>
      <c r="E97" s="4"/>
    </row>
    <row r="98" spans="1:5" ht="12.75">
      <c r="A98" s="78"/>
      <c r="B98" s="79"/>
      <c r="C98" s="67"/>
      <c r="D98" s="77"/>
      <c r="E98" s="4"/>
    </row>
    <row r="99" spans="1:5" ht="39.75" customHeight="1">
      <c r="A99" s="73"/>
      <c r="B99" s="74"/>
      <c r="C99" s="73"/>
      <c r="D99" s="71"/>
      <c r="E99" s="75"/>
    </row>
    <row r="100" spans="1:5" ht="12.75">
      <c r="A100" s="73"/>
      <c r="B100" s="74"/>
      <c r="C100" s="73"/>
      <c r="D100" s="71"/>
      <c r="E100" s="75"/>
    </row>
    <row r="101" spans="1:5" ht="12.75">
      <c r="A101" s="67"/>
      <c r="B101" s="68"/>
      <c r="C101" s="67"/>
      <c r="D101" s="69"/>
      <c r="E101" s="4"/>
    </row>
    <row r="102" spans="1:5" ht="12.75">
      <c r="A102" s="67"/>
      <c r="B102" s="68"/>
      <c r="C102" s="67"/>
      <c r="D102" s="69"/>
      <c r="E102" s="4"/>
    </row>
    <row r="103" spans="1:5" ht="12.75">
      <c r="A103" s="67"/>
      <c r="B103" s="68"/>
      <c r="C103" s="67"/>
      <c r="D103" s="69"/>
      <c r="E103" s="4"/>
    </row>
    <row r="104" spans="1:5" ht="12.75">
      <c r="A104" s="73"/>
      <c r="B104" s="74"/>
      <c r="C104" s="73"/>
      <c r="D104" s="80"/>
      <c r="E104" s="75"/>
    </row>
    <row r="105" spans="1:5" ht="12.75">
      <c r="A105" s="67"/>
      <c r="B105" s="68"/>
      <c r="C105" s="67"/>
      <c r="D105" s="77"/>
      <c r="E105" s="4"/>
    </row>
    <row r="106" spans="1:5" ht="12.75">
      <c r="A106" s="73"/>
      <c r="B106" s="74"/>
      <c r="C106" s="67"/>
      <c r="D106" s="77"/>
      <c r="E106" s="75"/>
    </row>
    <row r="107" spans="1:5" ht="12.75">
      <c r="A107" s="73"/>
      <c r="B107" s="74"/>
      <c r="C107" s="73"/>
      <c r="D107" s="71"/>
      <c r="E107" s="75"/>
    </row>
    <row r="108" spans="1:5" ht="12.75">
      <c r="A108" s="78"/>
      <c r="B108" s="79"/>
      <c r="C108" s="67"/>
      <c r="D108" s="69"/>
      <c r="E108" s="4"/>
    </row>
    <row r="109" spans="1:5" ht="14.25" customHeight="1">
      <c r="A109" s="78"/>
      <c r="B109" s="79"/>
      <c r="C109" s="67"/>
      <c r="D109" s="69"/>
      <c r="E109" s="4"/>
    </row>
    <row r="110" spans="1:5" ht="28.5" customHeight="1">
      <c r="A110" s="78"/>
      <c r="B110" s="79"/>
      <c r="C110" s="67"/>
      <c r="D110" s="69"/>
      <c r="E110" s="4"/>
    </row>
    <row r="111" spans="1:5" ht="15" customHeight="1">
      <c r="A111" s="78"/>
      <c r="B111" s="79"/>
      <c r="C111" s="67"/>
      <c r="D111" s="69"/>
      <c r="E111" s="4"/>
    </row>
    <row r="112" spans="1:5" s="76" customFormat="1" ht="12.75">
      <c r="A112" s="78"/>
      <c r="B112" s="79"/>
      <c r="C112" s="67"/>
      <c r="D112" s="69"/>
      <c r="E112" s="4"/>
    </row>
    <row r="113" spans="1:5" s="76" customFormat="1" ht="12.75">
      <c r="A113" s="78"/>
      <c r="B113" s="79"/>
      <c r="C113" s="67"/>
      <c r="D113" s="69"/>
      <c r="E113" s="4"/>
    </row>
    <row r="114" spans="1:5" ht="12.75">
      <c r="A114" s="78"/>
      <c r="B114" s="79"/>
      <c r="C114" s="67"/>
      <c r="D114" s="69"/>
      <c r="E114" s="4"/>
    </row>
    <row r="115" spans="1:4" ht="12.75">
      <c r="A115" s="78"/>
      <c r="B115" s="79"/>
      <c r="C115" s="67"/>
      <c r="D115" s="69"/>
    </row>
    <row r="116" spans="1:4" ht="12.75">
      <c r="A116" s="78"/>
      <c r="B116" s="79"/>
      <c r="C116" s="67"/>
      <c r="D116" s="69"/>
    </row>
    <row r="117" spans="1:5" s="7" customFormat="1" ht="12.75">
      <c r="A117" s="78"/>
      <c r="B117" s="79"/>
      <c r="C117" s="67"/>
      <c r="D117" s="69"/>
      <c r="E117" s="2"/>
    </row>
    <row r="118" spans="1:5" s="3" customFormat="1" ht="12.75">
      <c r="A118" s="78"/>
      <c r="B118" s="79"/>
      <c r="C118" s="67"/>
      <c r="D118" s="69"/>
      <c r="E118" s="2"/>
    </row>
    <row r="119" spans="1:5" s="7" customFormat="1" ht="12.75">
      <c r="A119" s="78"/>
      <c r="B119" s="79"/>
      <c r="C119" s="67"/>
      <c r="D119" s="69"/>
      <c r="E119" s="2"/>
    </row>
    <row r="120" spans="1:5" s="76" customFormat="1" ht="12.75">
      <c r="A120" s="78"/>
      <c r="B120" s="79"/>
      <c r="C120" s="67"/>
      <c r="D120" s="69"/>
      <c r="E120" s="2"/>
    </row>
    <row r="121" spans="1:4" ht="12.75">
      <c r="A121" s="78"/>
      <c r="B121" s="79"/>
      <c r="C121" s="67"/>
      <c r="D121" s="69"/>
    </row>
    <row r="122" spans="1:4" ht="36.75" customHeight="1">
      <c r="A122" s="78"/>
      <c r="B122" s="79"/>
      <c r="C122" s="67"/>
      <c r="D122" s="69"/>
    </row>
    <row r="123" spans="1:4" ht="12.75">
      <c r="A123" s="78"/>
      <c r="B123" s="79"/>
      <c r="C123" s="67"/>
      <c r="D123" s="69"/>
    </row>
    <row r="124" spans="1:4" ht="12.75">
      <c r="A124" s="78"/>
      <c r="B124" s="79"/>
      <c r="C124" s="67"/>
      <c r="D124" s="69"/>
    </row>
    <row r="125" spans="1:4" ht="12.75">
      <c r="A125" s="78"/>
      <c r="B125" s="79"/>
      <c r="C125" s="67"/>
      <c r="D125" s="69"/>
    </row>
    <row r="126" spans="1:4" ht="12.75">
      <c r="A126" s="78"/>
      <c r="B126" s="79"/>
      <c r="C126" s="67"/>
      <c r="D126" s="69"/>
    </row>
    <row r="127" spans="1:4" ht="12.75">
      <c r="A127" s="78"/>
      <c r="B127" s="79"/>
      <c r="C127" s="67"/>
      <c r="D127" s="69"/>
    </row>
    <row r="128" spans="1:4" ht="12.75">
      <c r="A128" s="78"/>
      <c r="B128" s="79"/>
      <c r="C128" s="67"/>
      <c r="D128" s="69"/>
    </row>
    <row r="129" spans="1:4" ht="12.75">
      <c r="A129" s="78"/>
      <c r="B129" s="79"/>
      <c r="C129" s="67"/>
      <c r="D129" s="69"/>
    </row>
    <row r="130" spans="1:4" ht="12.75">
      <c r="A130" s="78"/>
      <c r="B130" s="79"/>
      <c r="C130" s="67"/>
      <c r="D130" s="69"/>
    </row>
    <row r="131" spans="1:4" ht="12.75">
      <c r="A131" s="78"/>
      <c r="B131" s="79"/>
      <c r="C131" s="67"/>
      <c r="D131" s="69"/>
    </row>
    <row r="132" spans="1:4" ht="12.75">
      <c r="A132" s="78"/>
      <c r="B132" s="79"/>
      <c r="C132" s="67"/>
      <c r="D132" s="69"/>
    </row>
    <row r="133" spans="1:4" ht="12.75">
      <c r="A133" s="78"/>
      <c r="B133" s="79"/>
      <c r="C133" s="67"/>
      <c r="D133" s="69"/>
    </row>
    <row r="134" spans="1:4" ht="12.75">
      <c r="A134" s="78"/>
      <c r="B134" s="79"/>
      <c r="C134" s="67"/>
      <c r="D134" s="69"/>
    </row>
    <row r="135" spans="1:4" ht="12.75">
      <c r="A135" s="78"/>
      <c r="B135" s="79"/>
      <c r="C135" s="67"/>
      <c r="D135" s="69"/>
    </row>
    <row r="136" spans="1:4" ht="12.75">
      <c r="A136" s="78"/>
      <c r="B136" s="79"/>
      <c r="C136" s="67"/>
      <c r="D136" s="69"/>
    </row>
    <row r="137" spans="1:4" ht="12.75">
      <c r="A137" s="78"/>
      <c r="B137" s="79"/>
      <c r="C137" s="67"/>
      <c r="D137" s="69"/>
    </row>
    <row r="138" spans="1:4" ht="12.75">
      <c r="A138" s="78"/>
      <c r="B138" s="79"/>
      <c r="C138" s="67"/>
      <c r="D138" s="69"/>
    </row>
    <row r="139" spans="1:4" ht="12.75">
      <c r="A139" s="78"/>
      <c r="B139" s="79"/>
      <c r="C139" s="67"/>
      <c r="D139" s="69"/>
    </row>
    <row r="140" spans="1:4" ht="12.75">
      <c r="A140" s="78"/>
      <c r="B140" s="79"/>
      <c r="C140" s="67"/>
      <c r="D140" s="69"/>
    </row>
    <row r="141" spans="1:4" ht="12.75">
      <c r="A141" s="78"/>
      <c r="B141" s="79"/>
      <c r="C141" s="67"/>
      <c r="D141" s="69"/>
    </row>
    <row r="142" spans="1:4" ht="12.75">
      <c r="A142" s="78"/>
      <c r="B142" s="79"/>
      <c r="C142" s="67"/>
      <c r="D142" s="69"/>
    </row>
    <row r="143" spans="1:4" ht="12.75">
      <c r="A143" s="78"/>
      <c r="B143" s="79"/>
      <c r="C143" s="67"/>
      <c r="D143" s="69"/>
    </row>
    <row r="144" spans="1:4" ht="12.75">
      <c r="A144" s="78"/>
      <c r="B144" s="79"/>
      <c r="C144" s="67"/>
      <c r="D144" s="69"/>
    </row>
    <row r="145" spans="1:4" ht="12.75">
      <c r="A145" s="78"/>
      <c r="B145" s="79"/>
      <c r="C145" s="67"/>
      <c r="D145" s="69"/>
    </row>
    <row r="146" spans="1:4" ht="12.75">
      <c r="A146" s="78"/>
      <c r="B146" s="79"/>
      <c r="C146" s="67"/>
      <c r="D146" s="69"/>
    </row>
    <row r="147" spans="1:4" ht="12.75">
      <c r="A147" s="78"/>
      <c r="B147" s="79"/>
      <c r="C147" s="67"/>
      <c r="D147" s="69"/>
    </row>
    <row r="148" spans="1:4" ht="12.75">
      <c r="A148" s="78"/>
      <c r="B148" s="79"/>
      <c r="C148" s="67"/>
      <c r="D148" s="69"/>
    </row>
    <row r="149" spans="1:4" ht="12.75">
      <c r="A149" s="78"/>
      <c r="B149" s="79"/>
      <c r="C149" s="67"/>
      <c r="D149" s="69"/>
    </row>
    <row r="150" spans="1:4" ht="12.75">
      <c r="A150" s="78"/>
      <c r="B150" s="79"/>
      <c r="C150" s="67"/>
      <c r="D150" s="69"/>
    </row>
    <row r="151" spans="1:4" ht="12.75">
      <c r="A151" s="78"/>
      <c r="B151" s="79"/>
      <c r="C151" s="67"/>
      <c r="D151" s="69"/>
    </row>
    <row r="152" spans="1:4" ht="12.75">
      <c r="A152" s="78"/>
      <c r="B152" s="79"/>
      <c r="C152" s="67"/>
      <c r="D152" s="69"/>
    </row>
    <row r="153" spans="1:4" ht="12.75">
      <c r="A153" s="78"/>
      <c r="B153" s="79"/>
      <c r="C153" s="67"/>
      <c r="D153" s="69"/>
    </row>
    <row r="154" spans="1:4" ht="12.75">
      <c r="A154" s="78"/>
      <c r="B154" s="79"/>
      <c r="C154" s="67"/>
      <c r="D154" s="69"/>
    </row>
    <row r="155" spans="1:4" ht="12.75">
      <c r="A155" s="78"/>
      <c r="B155" s="79"/>
      <c r="C155" s="67"/>
      <c r="D155" s="69"/>
    </row>
    <row r="156" spans="1:4" ht="12.75">
      <c r="A156" s="78"/>
      <c r="B156" s="79"/>
      <c r="C156" s="67"/>
      <c r="D156" s="69"/>
    </row>
    <row r="157" spans="1:4" ht="12.75">
      <c r="A157" s="78"/>
      <c r="B157" s="79"/>
      <c r="C157" s="67"/>
      <c r="D157" s="69"/>
    </row>
    <row r="158" spans="1:4" ht="12.75">
      <c r="A158" s="78"/>
      <c r="B158" s="79"/>
      <c r="C158" s="67"/>
      <c r="D158" s="69"/>
    </row>
    <row r="159" spans="1:4" ht="12.75">
      <c r="A159" s="78"/>
      <c r="B159" s="79"/>
      <c r="C159" s="67"/>
      <c r="D159" s="69"/>
    </row>
    <row r="160" spans="1:4" ht="12.75">
      <c r="A160" s="78"/>
      <c r="B160" s="79"/>
      <c r="C160" s="67"/>
      <c r="D160" s="69"/>
    </row>
    <row r="161" spans="1:4" ht="12.75">
      <c r="A161" s="78"/>
      <c r="B161" s="79"/>
      <c r="C161" s="67"/>
      <c r="D161" s="69"/>
    </row>
    <row r="162" spans="1:4" ht="12.75">
      <c r="A162" s="78"/>
      <c r="B162" s="79"/>
      <c r="C162" s="67"/>
      <c r="D162" s="69"/>
    </row>
    <row r="163" spans="1:4" ht="12.75">
      <c r="A163" s="78"/>
      <c r="B163" s="79"/>
      <c r="C163" s="67"/>
      <c r="D163" s="69"/>
    </row>
    <row r="164" spans="1:4" ht="12.75">
      <c r="A164" s="78"/>
      <c r="B164" s="79"/>
      <c r="C164" s="67"/>
      <c r="D164" s="69"/>
    </row>
    <row r="165" spans="1:4" ht="12.75">
      <c r="A165" s="78"/>
      <c r="B165" s="79"/>
      <c r="C165" s="67"/>
      <c r="D165" s="69"/>
    </row>
    <row r="166" spans="1:4" ht="12.75">
      <c r="A166" s="78"/>
      <c r="B166" s="79"/>
      <c r="C166" s="67"/>
      <c r="D166" s="69"/>
    </row>
    <row r="167" spans="1:4" ht="12.75">
      <c r="A167" s="78"/>
      <c r="B167" s="79"/>
      <c r="C167" s="67"/>
      <c r="D167" s="69"/>
    </row>
    <row r="168" spans="1:4" ht="12.75">
      <c r="A168" s="78"/>
      <c r="B168" s="79"/>
      <c r="C168" s="67"/>
      <c r="D168" s="69"/>
    </row>
    <row r="169" spans="1:4" ht="12.75">
      <c r="A169" s="78"/>
      <c r="B169" s="79"/>
      <c r="C169" s="67"/>
      <c r="D169" s="69"/>
    </row>
    <row r="170" spans="1:4" ht="12.75">
      <c r="A170" s="78"/>
      <c r="B170" s="79"/>
      <c r="C170" s="67"/>
      <c r="D170" s="69"/>
    </row>
    <row r="171" spans="1:4" ht="12.75">
      <c r="A171" s="78"/>
      <c r="B171" s="79"/>
      <c r="C171" s="67"/>
      <c r="D171" s="69"/>
    </row>
    <row r="172" spans="1:4" ht="12.75">
      <c r="A172" s="78"/>
      <c r="B172" s="79"/>
      <c r="C172" s="67"/>
      <c r="D172" s="69"/>
    </row>
    <row r="173" spans="1:4" ht="12.75">
      <c r="A173" s="78"/>
      <c r="B173" s="79"/>
      <c r="C173" s="67"/>
      <c r="D173" s="69"/>
    </row>
    <row r="174" spans="1:4" ht="12.75">
      <c r="A174" s="78"/>
      <c r="B174" s="79"/>
      <c r="C174" s="67"/>
      <c r="D174" s="69"/>
    </row>
    <row r="175" spans="1:4" ht="12.75">
      <c r="A175" s="78"/>
      <c r="B175" s="79"/>
      <c r="C175" s="67"/>
      <c r="D175" s="69"/>
    </row>
    <row r="176" spans="1:4" ht="12.75">
      <c r="A176" s="78"/>
      <c r="B176" s="79"/>
      <c r="C176" s="67"/>
      <c r="D176" s="69"/>
    </row>
    <row r="177" spans="1:4" ht="12.75">
      <c r="A177" s="78"/>
      <c r="B177" s="79"/>
      <c r="C177" s="67"/>
      <c r="D177" s="69"/>
    </row>
    <row r="178" spans="1:4" ht="12.75">
      <c r="A178" s="78"/>
      <c r="B178" s="79"/>
      <c r="C178" s="67"/>
      <c r="D178" s="69"/>
    </row>
    <row r="179" spans="1:4" ht="12.75">
      <c r="A179" s="78"/>
      <c r="B179" s="79"/>
      <c r="C179" s="67"/>
      <c r="D179" s="69"/>
    </row>
    <row r="180" spans="1:4" ht="12.75">
      <c r="A180" s="78"/>
      <c r="B180" s="79"/>
      <c r="C180" s="67"/>
      <c r="D180" s="69"/>
    </row>
    <row r="181" spans="1:4" ht="12.75">
      <c r="A181" s="78"/>
      <c r="B181" s="79"/>
      <c r="C181" s="67"/>
      <c r="D181" s="69"/>
    </row>
    <row r="182" spans="1:4" ht="12.75">
      <c r="A182" s="78"/>
      <c r="B182" s="79"/>
      <c r="C182" s="67"/>
      <c r="D182" s="69"/>
    </row>
    <row r="183" spans="1:4" ht="12.75">
      <c r="A183" s="78"/>
      <c r="B183" s="79"/>
      <c r="C183" s="67"/>
      <c r="D183" s="69"/>
    </row>
    <row r="184" spans="1:4" ht="12.75">
      <c r="A184" s="78"/>
      <c r="B184" s="79"/>
      <c r="C184" s="67"/>
      <c r="D184" s="69"/>
    </row>
    <row r="185" spans="1:4" ht="12.75">
      <c r="A185" s="78"/>
      <c r="B185" s="79"/>
      <c r="C185" s="67"/>
      <c r="D185" s="69"/>
    </row>
    <row r="186" spans="1:4" ht="12.75">
      <c r="A186" s="78"/>
      <c r="B186" s="79"/>
      <c r="C186" s="67"/>
      <c r="D186" s="69"/>
    </row>
    <row r="187" spans="1:4" ht="12.75">
      <c r="A187" s="78"/>
      <c r="B187" s="79"/>
      <c r="C187" s="67"/>
      <c r="D187" s="69"/>
    </row>
    <row r="188" spans="1:4" ht="12.75">
      <c r="A188" s="78"/>
      <c r="B188" s="79"/>
      <c r="C188" s="67"/>
      <c r="D188" s="69"/>
    </row>
    <row r="189" spans="1:4" ht="12.75">
      <c r="A189" s="78"/>
      <c r="B189" s="79"/>
      <c r="C189" s="67"/>
      <c r="D189" s="69"/>
    </row>
    <row r="190" spans="1:4" ht="12.75">
      <c r="A190" s="78"/>
      <c r="B190" s="79"/>
      <c r="C190" s="67"/>
      <c r="D190" s="69"/>
    </row>
    <row r="191" spans="1:4" ht="12.75">
      <c r="A191" s="78"/>
      <c r="B191" s="79"/>
      <c r="C191" s="67"/>
      <c r="D191" s="69"/>
    </row>
    <row r="192" spans="1:4" ht="12.75">
      <c r="A192" s="78"/>
      <c r="B192" s="79"/>
      <c r="C192" s="67"/>
      <c r="D192" s="69"/>
    </row>
    <row r="193" spans="1:4" ht="12.75">
      <c r="A193" s="78"/>
      <c r="B193" s="79"/>
      <c r="C193" s="67"/>
      <c r="D193" s="69"/>
    </row>
    <row r="194" spans="1:4" ht="12.75">
      <c r="A194" s="78"/>
      <c r="B194" s="79"/>
      <c r="C194" s="67"/>
      <c r="D194" s="69"/>
    </row>
    <row r="195" spans="1:4" ht="12.75">
      <c r="A195" s="78"/>
      <c r="B195" s="79"/>
      <c r="C195" s="67"/>
      <c r="D195" s="69"/>
    </row>
    <row r="196" spans="1:4" ht="12.75">
      <c r="A196" s="78"/>
      <c r="B196" s="79"/>
      <c r="C196" s="67"/>
      <c r="D196" s="69"/>
    </row>
    <row r="197" spans="1:4" ht="12.75">
      <c r="A197" s="78"/>
      <c r="B197" s="79"/>
      <c r="C197" s="67"/>
      <c r="D197" s="69"/>
    </row>
    <row r="198" spans="1:4" ht="12.75">
      <c r="A198" s="78"/>
      <c r="B198" s="79"/>
      <c r="C198" s="67"/>
      <c r="D198" s="69"/>
    </row>
    <row r="199" spans="1:4" ht="12.75">
      <c r="A199" s="78"/>
      <c r="B199" s="79"/>
      <c r="C199" s="67"/>
      <c r="D199" s="69"/>
    </row>
    <row r="200" spans="1:4" ht="12.75">
      <c r="A200" s="78"/>
      <c r="B200" s="79"/>
      <c r="C200" s="67"/>
      <c r="D200" s="69"/>
    </row>
    <row r="201" spans="1:4" ht="12.75">
      <c r="A201" s="78"/>
      <c r="B201" s="79"/>
      <c r="C201" s="67"/>
      <c r="D201" s="69"/>
    </row>
    <row r="202" spans="1:4" ht="12.75">
      <c r="A202" s="78"/>
      <c r="B202" s="79"/>
      <c r="C202" s="67"/>
      <c r="D202" s="69"/>
    </row>
    <row r="203" spans="1:4" ht="12.75">
      <c r="A203" s="78"/>
      <c r="B203" s="79"/>
      <c r="C203" s="67"/>
      <c r="D203" s="69"/>
    </row>
    <row r="204" spans="1:4" ht="12.75">
      <c r="A204" s="78"/>
      <c r="B204" s="79"/>
      <c r="C204" s="67"/>
      <c r="D204" s="69"/>
    </row>
    <row r="205" spans="1:4" ht="12.75">
      <c r="A205" s="78"/>
      <c r="B205" s="79"/>
      <c r="C205" s="67"/>
      <c r="D205" s="69"/>
    </row>
    <row r="206" spans="1:4" ht="12.75">
      <c r="A206" s="78"/>
      <c r="B206" s="79"/>
      <c r="C206" s="67"/>
      <c r="D206" s="79"/>
    </row>
    <row r="207" spans="1:4" ht="12.75">
      <c r="A207" s="78"/>
      <c r="B207" s="79"/>
      <c r="C207" s="67"/>
      <c r="D207" s="79"/>
    </row>
    <row r="208" spans="1:4" ht="12.75">
      <c r="A208" s="78"/>
      <c r="B208" s="79"/>
      <c r="C208" s="67"/>
      <c r="D208" s="79"/>
    </row>
    <row r="209" spans="1:4" ht="12.75">
      <c r="A209" s="78"/>
      <c r="B209" s="79"/>
      <c r="C209" s="67"/>
      <c r="D209" s="79"/>
    </row>
    <row r="210" spans="1:4" ht="12.75">
      <c r="A210" s="78"/>
      <c r="B210" s="79"/>
      <c r="C210" s="67"/>
      <c r="D210" s="79"/>
    </row>
    <row r="211" spans="1:4" ht="12.75">
      <c r="A211" s="78"/>
      <c r="B211" s="79"/>
      <c r="C211" s="67"/>
      <c r="D211" s="79"/>
    </row>
    <row r="212" spans="1:4" ht="12.75">
      <c r="A212" s="78"/>
      <c r="B212" s="79"/>
      <c r="C212" s="67"/>
      <c r="D212" s="79"/>
    </row>
    <row r="213" spans="1:4" ht="12.75">
      <c r="A213" s="78"/>
      <c r="B213" s="79"/>
      <c r="C213" s="67"/>
      <c r="D213" s="79"/>
    </row>
    <row r="214" spans="1:4" ht="12.75">
      <c r="A214" s="78"/>
      <c r="B214" s="79"/>
      <c r="C214" s="67"/>
      <c r="D214" s="79"/>
    </row>
    <row r="215" spans="1:4" ht="12.75">
      <c r="A215" s="78"/>
      <c r="B215" s="79"/>
      <c r="C215" s="67"/>
      <c r="D215" s="79"/>
    </row>
    <row r="216" spans="1:4" ht="12.75">
      <c r="A216" s="78"/>
      <c r="B216" s="79"/>
      <c r="C216" s="67"/>
      <c r="D216" s="79"/>
    </row>
    <row r="217" spans="1:4" ht="12.75">
      <c r="A217" s="78"/>
      <c r="B217" s="79"/>
      <c r="C217" s="67"/>
      <c r="D217" s="79"/>
    </row>
    <row r="218" spans="1:4" ht="12.75">
      <c r="A218" s="78"/>
      <c r="B218" s="79"/>
      <c r="C218" s="67"/>
      <c r="D218" s="79"/>
    </row>
    <row r="219" spans="1:4" ht="12.75">
      <c r="A219" s="78"/>
      <c r="B219" s="79"/>
      <c r="C219" s="67"/>
      <c r="D219" s="79"/>
    </row>
    <row r="220" spans="1:4" ht="12.75">
      <c r="A220" s="78"/>
      <c r="B220" s="79"/>
      <c r="C220" s="67"/>
      <c r="D220" s="79"/>
    </row>
    <row r="221" spans="1:4" ht="12.75">
      <c r="A221" s="78"/>
      <c r="B221" s="79"/>
      <c r="C221" s="67"/>
      <c r="D221" s="79"/>
    </row>
    <row r="222" spans="1:4" ht="12.75">
      <c r="A222" s="78"/>
      <c r="B222" s="79"/>
      <c r="C222" s="67"/>
      <c r="D222" s="79"/>
    </row>
    <row r="223" spans="1:4" ht="12.75">
      <c r="A223" s="78"/>
      <c r="B223" s="79"/>
      <c r="C223" s="67"/>
      <c r="D223" s="79"/>
    </row>
    <row r="224" spans="1:4" ht="12.75">
      <c r="A224" s="78"/>
      <c r="B224" s="79"/>
      <c r="C224" s="67"/>
      <c r="D224" s="79"/>
    </row>
    <row r="225" spans="1:4" ht="12.75">
      <c r="A225" s="78"/>
      <c r="B225" s="79"/>
      <c r="C225" s="67"/>
      <c r="D225" s="79"/>
    </row>
    <row r="226" spans="1:4" ht="12.75">
      <c r="A226" s="78"/>
      <c r="B226" s="79"/>
      <c r="C226" s="67"/>
      <c r="D226" s="79"/>
    </row>
    <row r="227" spans="1:4" ht="12.75">
      <c r="A227" s="78"/>
      <c r="B227" s="79"/>
      <c r="C227" s="67"/>
      <c r="D227" s="79"/>
    </row>
    <row r="228" spans="1:4" ht="12.75">
      <c r="A228" s="78"/>
      <c r="B228" s="79"/>
      <c r="C228" s="67"/>
      <c r="D228" s="79"/>
    </row>
    <row r="229" spans="1:4" ht="12.75">
      <c r="A229" s="78"/>
      <c r="B229" s="79"/>
      <c r="C229" s="67"/>
      <c r="D229" s="79"/>
    </row>
    <row r="230" spans="1:4" ht="12.75">
      <c r="A230" s="78"/>
      <c r="B230" s="79"/>
      <c r="C230" s="67"/>
      <c r="D230" s="79"/>
    </row>
    <row r="231" spans="1:4" ht="12.75">
      <c r="A231" s="78"/>
      <c r="B231" s="79"/>
      <c r="C231" s="67"/>
      <c r="D231" s="79"/>
    </row>
    <row r="232" spans="1:4" ht="12.75">
      <c r="A232" s="78"/>
      <c r="B232" s="79"/>
      <c r="C232" s="67"/>
      <c r="D232" s="79"/>
    </row>
    <row r="233" spans="1:4" ht="12.75">
      <c r="A233" s="78"/>
      <c r="B233" s="79"/>
      <c r="C233" s="67"/>
      <c r="D233" s="79"/>
    </row>
    <row r="234" spans="1:4" ht="12.75">
      <c r="A234" s="78"/>
      <c r="B234" s="79"/>
      <c r="C234" s="67"/>
      <c r="D234" s="79"/>
    </row>
    <row r="235" spans="1:4" ht="12.75">
      <c r="A235" s="78"/>
      <c r="B235" s="79"/>
      <c r="C235" s="67"/>
      <c r="D235" s="79"/>
    </row>
    <row r="236" spans="1:4" ht="12.75">
      <c r="A236" s="78"/>
      <c r="B236" s="79"/>
      <c r="C236" s="67"/>
      <c r="D236" s="79"/>
    </row>
    <row r="237" spans="1:4" ht="12.75">
      <c r="A237" s="78"/>
      <c r="B237" s="79"/>
      <c r="C237" s="67"/>
      <c r="D237" s="79"/>
    </row>
    <row r="238" spans="1:4" ht="12.75">
      <c r="A238" s="78"/>
      <c r="B238" s="79"/>
      <c r="C238" s="67"/>
      <c r="D238" s="79"/>
    </row>
    <row r="239" spans="1:4" ht="12.75">
      <c r="A239" s="78"/>
      <c r="B239" s="79"/>
      <c r="C239" s="67"/>
      <c r="D239" s="79"/>
    </row>
    <row r="240" spans="1:4" ht="12.75">
      <c r="A240" s="78"/>
      <c r="B240" s="79"/>
      <c r="C240" s="67"/>
      <c r="D240" s="79"/>
    </row>
    <row r="241" spans="1:4" ht="12.75">
      <c r="A241" s="78"/>
      <c r="B241" s="79"/>
      <c r="C241" s="67"/>
      <c r="D241" s="79"/>
    </row>
    <row r="242" spans="1:4" ht="12.75">
      <c r="A242" s="78"/>
      <c r="B242" s="79"/>
      <c r="C242" s="67"/>
      <c r="D242" s="79"/>
    </row>
    <row r="243" spans="1:4" ht="12.75">
      <c r="A243" s="78"/>
      <c r="B243" s="79"/>
      <c r="C243" s="67"/>
      <c r="D243" s="79"/>
    </row>
    <row r="244" spans="1:4" ht="12.75">
      <c r="A244" s="78"/>
      <c r="B244" s="79"/>
      <c r="C244" s="67"/>
      <c r="D244" s="79"/>
    </row>
    <row r="245" spans="1:4" ht="12.75">
      <c r="A245" s="78"/>
      <c r="B245" s="79"/>
      <c r="C245" s="67"/>
      <c r="D245" s="79"/>
    </row>
    <row r="246" spans="1:4" ht="12.75">
      <c r="A246" s="78"/>
      <c r="B246" s="79"/>
      <c r="C246" s="67"/>
      <c r="D246" s="79"/>
    </row>
    <row r="247" spans="1:4" ht="12.75">
      <c r="A247" s="78"/>
      <c r="B247" s="79"/>
      <c r="C247" s="67"/>
      <c r="D247" s="79"/>
    </row>
    <row r="248" spans="1:4" ht="12.75">
      <c r="A248" s="78"/>
      <c r="B248" s="79"/>
      <c r="C248" s="67"/>
      <c r="D248" s="79"/>
    </row>
    <row r="249" spans="1:4" ht="12.75">
      <c r="A249" s="78"/>
      <c r="B249" s="79"/>
      <c r="C249" s="67"/>
      <c r="D249" s="79"/>
    </row>
    <row r="250" spans="1:4" ht="12.75">
      <c r="A250" s="78"/>
      <c r="B250" s="79"/>
      <c r="C250" s="67"/>
      <c r="D250" s="79"/>
    </row>
    <row r="251" spans="1:4" ht="12.75">
      <c r="A251" s="78"/>
      <c r="B251" s="79"/>
      <c r="C251" s="67"/>
      <c r="D251" s="79"/>
    </row>
    <row r="252" spans="1:4" ht="12.75">
      <c r="A252" s="78"/>
      <c r="B252" s="79"/>
      <c r="C252" s="67"/>
      <c r="D252" s="79"/>
    </row>
    <row r="253" spans="1:4" ht="12.75">
      <c r="A253" s="78"/>
      <c r="B253" s="79"/>
      <c r="C253" s="67"/>
      <c r="D253" s="79"/>
    </row>
    <row r="254" spans="1:4" ht="12.75">
      <c r="A254" s="78"/>
      <c r="B254" s="79"/>
      <c r="C254" s="67"/>
      <c r="D254" s="79"/>
    </row>
    <row r="255" spans="1:4" ht="12.75">
      <c r="A255" s="78"/>
      <c r="B255" s="79"/>
      <c r="C255" s="67"/>
      <c r="D255" s="79"/>
    </row>
    <row r="256" spans="1:4" ht="12.75">
      <c r="A256" s="78"/>
      <c r="B256" s="79"/>
      <c r="C256" s="67"/>
      <c r="D256" s="79"/>
    </row>
    <row r="257" spans="1:4" ht="12.75">
      <c r="A257" s="78"/>
      <c r="B257" s="79"/>
      <c r="C257" s="67"/>
      <c r="D257" s="79"/>
    </row>
    <row r="258" spans="1:4" ht="12.75">
      <c r="A258" s="78"/>
      <c r="B258" s="79"/>
      <c r="C258" s="67"/>
      <c r="D258" s="79"/>
    </row>
    <row r="259" spans="1:4" ht="12.75">
      <c r="A259" s="78"/>
      <c r="B259" s="79"/>
      <c r="C259" s="67"/>
      <c r="D259" s="79"/>
    </row>
    <row r="260" spans="1:4" ht="12.75">
      <c r="A260" s="78"/>
      <c r="B260" s="79"/>
      <c r="C260" s="67"/>
      <c r="D260" s="79"/>
    </row>
    <row r="261" spans="1:4" ht="12.75">
      <c r="A261" s="78"/>
      <c r="B261" s="79"/>
      <c r="C261" s="67"/>
      <c r="D261" s="79"/>
    </row>
    <row r="262" spans="1:4" ht="12.75">
      <c r="A262" s="78"/>
      <c r="B262" s="79"/>
      <c r="C262" s="67"/>
      <c r="D262" s="79"/>
    </row>
    <row r="263" spans="1:4" ht="12.75">
      <c r="A263" s="78"/>
      <c r="B263" s="79"/>
      <c r="C263" s="67"/>
      <c r="D263" s="79"/>
    </row>
    <row r="264" spans="1:4" ht="12.75">
      <c r="A264" s="78"/>
      <c r="B264" s="79"/>
      <c r="C264" s="67"/>
      <c r="D264" s="79"/>
    </row>
    <row r="265" spans="1:4" ht="12.75">
      <c r="A265" s="78"/>
      <c r="B265" s="79"/>
      <c r="C265" s="67"/>
      <c r="D265" s="79"/>
    </row>
    <row r="266" spans="1:4" ht="12.75">
      <c r="A266" s="78"/>
      <c r="B266" s="79"/>
      <c r="C266" s="67"/>
      <c r="D266" s="79"/>
    </row>
    <row r="267" spans="1:4" ht="12.75">
      <c r="A267" s="78"/>
      <c r="B267" s="79"/>
      <c r="C267" s="67"/>
      <c r="D267" s="79"/>
    </row>
    <row r="268" spans="1:4" ht="12.75">
      <c r="A268" s="78"/>
      <c r="B268" s="79"/>
      <c r="C268" s="67"/>
      <c r="D268" s="79"/>
    </row>
    <row r="269" spans="1:4" ht="12.75">
      <c r="A269" s="78"/>
      <c r="B269" s="79"/>
      <c r="C269" s="67"/>
      <c r="D269" s="79"/>
    </row>
    <row r="270" spans="1:4" ht="12.75">
      <c r="A270" s="78"/>
      <c r="B270" s="79"/>
      <c r="C270" s="67"/>
      <c r="D270" s="79"/>
    </row>
    <row r="271" spans="1:4" ht="12.75">
      <c r="A271" s="78"/>
      <c r="B271" s="79"/>
      <c r="C271" s="67"/>
      <c r="D271" s="79"/>
    </row>
    <row r="272" spans="1:4" ht="12.75">
      <c r="A272" s="78"/>
      <c r="B272" s="79"/>
      <c r="C272" s="67"/>
      <c r="D272" s="79"/>
    </row>
    <row r="273" spans="1:4" ht="12.75">
      <c r="A273" s="78"/>
      <c r="B273" s="79"/>
      <c r="C273" s="67"/>
      <c r="D273" s="79"/>
    </row>
    <row r="274" spans="1:4" ht="12.75">
      <c r="A274" s="78"/>
      <c r="B274" s="79"/>
      <c r="C274" s="67"/>
      <c r="D274" s="79"/>
    </row>
    <row r="275" spans="1:4" ht="12.75">
      <c r="A275" s="78"/>
      <c r="B275" s="79"/>
      <c r="C275" s="67"/>
      <c r="D275" s="79"/>
    </row>
    <row r="276" spans="1:4" ht="12.75">
      <c r="A276" s="78"/>
      <c r="B276" s="79"/>
      <c r="C276" s="67"/>
      <c r="D276" s="79"/>
    </row>
    <row r="277" spans="1:4" ht="12.75">
      <c r="A277" s="78"/>
      <c r="B277" s="79"/>
      <c r="C277" s="67"/>
      <c r="D277" s="79"/>
    </row>
    <row r="278" spans="1:4" ht="12.75">
      <c r="A278" s="78"/>
      <c r="B278" s="79"/>
      <c r="C278" s="67"/>
      <c r="D278" s="79"/>
    </row>
    <row r="279" spans="1:4" ht="12.75">
      <c r="A279" s="78"/>
      <c r="B279" s="79"/>
      <c r="C279" s="67"/>
      <c r="D279" s="79"/>
    </row>
    <row r="280" spans="1:4" ht="12.75">
      <c r="A280" s="78"/>
      <c r="B280" s="79"/>
      <c r="C280" s="67"/>
      <c r="D280" s="79"/>
    </row>
    <row r="281" spans="1:4" ht="12.75">
      <c r="A281" s="78"/>
      <c r="B281" s="79"/>
      <c r="C281" s="67"/>
      <c r="D281" s="79"/>
    </row>
    <row r="282" spans="1:4" ht="12.75">
      <c r="A282" s="78"/>
      <c r="B282" s="79"/>
      <c r="C282" s="67"/>
      <c r="D282" s="79"/>
    </row>
    <row r="283" spans="1:4" ht="12.75">
      <c r="A283" s="78"/>
      <c r="B283" s="79"/>
      <c r="C283" s="67"/>
      <c r="D283" s="79"/>
    </row>
    <row r="284" spans="1:4" ht="12.75">
      <c r="A284" s="78"/>
      <c r="B284" s="79"/>
      <c r="C284" s="67"/>
      <c r="D284" s="79"/>
    </row>
    <row r="285" spans="1:4" ht="12.75">
      <c r="A285" s="78"/>
      <c r="B285" s="79"/>
      <c r="C285" s="67"/>
      <c r="D285" s="79"/>
    </row>
    <row r="286" spans="1:4" ht="12.75">
      <c r="A286" s="78"/>
      <c r="B286" s="79"/>
      <c r="C286" s="67"/>
      <c r="D286" s="79"/>
    </row>
    <row r="287" spans="1:4" ht="12.75">
      <c r="A287" s="78"/>
      <c r="B287" s="79"/>
      <c r="C287" s="78"/>
      <c r="D287" s="79"/>
    </row>
    <row r="288" spans="1:4" ht="12.75">
      <c r="A288" s="78"/>
      <c r="B288" s="79"/>
      <c r="C288" s="78"/>
      <c r="D288" s="79"/>
    </row>
    <row r="289" spans="1:4" ht="12.75">
      <c r="A289" s="78"/>
      <c r="B289" s="79"/>
      <c r="C289" s="78"/>
      <c r="D289" s="79"/>
    </row>
    <row r="290" spans="1:4" ht="12.75">
      <c r="A290" s="78"/>
      <c r="B290" s="79"/>
      <c r="C290" s="78"/>
      <c r="D290" s="79"/>
    </row>
    <row r="291" spans="1:4" ht="12.75">
      <c r="A291" s="78"/>
      <c r="B291" s="79"/>
      <c r="C291" s="78"/>
      <c r="D291" s="79"/>
    </row>
    <row r="292" spans="1:4" ht="12.75">
      <c r="A292" s="78"/>
      <c r="B292" s="79"/>
      <c r="C292" s="78"/>
      <c r="D292" s="79"/>
    </row>
    <row r="293" spans="1:4" ht="12.75">
      <c r="A293" s="78"/>
      <c r="B293" s="79"/>
      <c r="C293" s="78"/>
      <c r="D293" s="79"/>
    </row>
    <row r="294" spans="1:4" ht="12.75">
      <c r="A294" s="78"/>
      <c r="B294" s="79"/>
      <c r="C294" s="78"/>
      <c r="D294" s="79"/>
    </row>
    <row r="295" spans="1:4" ht="12.75">
      <c r="A295" s="78"/>
      <c r="B295" s="79"/>
      <c r="C295" s="78"/>
      <c r="D295" s="79"/>
    </row>
    <row r="296" spans="1:4" ht="12.75">
      <c r="A296" s="78"/>
      <c r="B296" s="79"/>
      <c r="C296" s="78"/>
      <c r="D296" s="79"/>
    </row>
    <row r="297" spans="1:4" ht="12.75">
      <c r="A297" s="78"/>
      <c r="B297" s="79"/>
      <c r="C297" s="78"/>
      <c r="D297" s="79"/>
    </row>
    <row r="298" spans="1:4" ht="12.75">
      <c r="A298" s="78"/>
      <c r="B298" s="79"/>
      <c r="C298" s="78"/>
      <c r="D298" s="79"/>
    </row>
    <row r="299" spans="1:4" ht="12.75">
      <c r="A299" s="78"/>
      <c r="B299" s="79"/>
      <c r="C299" s="78"/>
      <c r="D299" s="79"/>
    </row>
    <row r="300" spans="1:4" ht="12.75">
      <c r="A300" s="78"/>
      <c r="B300" s="79"/>
      <c r="C300" s="78"/>
      <c r="D300" s="79"/>
    </row>
    <row r="301" spans="1:4" ht="12.75">
      <c r="A301" s="78"/>
      <c r="B301" s="79"/>
      <c r="C301" s="78"/>
      <c r="D301" s="79"/>
    </row>
    <row r="302" spans="1:4" ht="12.75">
      <c r="A302" s="78"/>
      <c r="B302" s="79"/>
      <c r="C302" s="78"/>
      <c r="D302" s="79"/>
    </row>
    <row r="303" spans="1:4" ht="12.75">
      <c r="A303" s="78"/>
      <c r="B303" s="79"/>
      <c r="C303" s="78"/>
      <c r="D303" s="79"/>
    </row>
    <row r="304" spans="1:4" ht="12.75">
      <c r="A304" s="78"/>
      <c r="B304" s="79"/>
      <c r="C304" s="78"/>
      <c r="D304" s="79"/>
    </row>
    <row r="305" spans="1:4" ht="12.75">
      <c r="A305" s="78"/>
      <c r="B305" s="79"/>
      <c r="C305" s="78"/>
      <c r="D305" s="79"/>
    </row>
    <row r="306" spans="1:4" ht="12.75">
      <c r="A306" s="78"/>
      <c r="B306" s="79"/>
      <c r="C306" s="78"/>
      <c r="D306" s="79"/>
    </row>
    <row r="307" spans="1:4" ht="12.75">
      <c r="A307" s="78"/>
      <c r="B307" s="79"/>
      <c r="C307" s="78"/>
      <c r="D307" s="79"/>
    </row>
    <row r="308" spans="1:4" ht="12.75">
      <c r="A308" s="78"/>
      <c r="B308" s="79"/>
      <c r="C308" s="78"/>
      <c r="D308" s="79"/>
    </row>
    <row r="309" spans="1:4" ht="12.75">
      <c r="A309" s="78"/>
      <c r="B309" s="79"/>
      <c r="C309" s="78"/>
      <c r="D309" s="79"/>
    </row>
    <row r="310" spans="1:4" ht="12.75">
      <c r="A310" s="78"/>
      <c r="B310" s="79"/>
      <c r="C310" s="78"/>
      <c r="D310" s="79"/>
    </row>
    <row r="311" spans="1:4" ht="12.75">
      <c r="A311" s="78"/>
      <c r="B311" s="79"/>
      <c r="C311" s="78"/>
      <c r="D311" s="79"/>
    </row>
    <row r="312" spans="1:4" ht="12.75">
      <c r="A312" s="78"/>
      <c r="B312" s="79"/>
      <c r="C312" s="78"/>
      <c r="D312" s="79"/>
    </row>
    <row r="313" spans="1:4" ht="12.75">
      <c r="A313" s="78"/>
      <c r="B313" s="79"/>
      <c r="C313" s="78"/>
      <c r="D313" s="79"/>
    </row>
    <row r="314" spans="1:4" ht="12.75">
      <c r="A314" s="78"/>
      <c r="B314" s="79"/>
      <c r="C314" s="78"/>
      <c r="D314" s="79"/>
    </row>
    <row r="315" spans="1:4" ht="12.75">
      <c r="A315" s="78"/>
      <c r="B315" s="79"/>
      <c r="C315" s="78"/>
      <c r="D315" s="79"/>
    </row>
    <row r="316" spans="1:4" ht="12.75">
      <c r="A316" s="78"/>
      <c r="B316" s="79"/>
      <c r="C316" s="78"/>
      <c r="D316" s="79"/>
    </row>
    <row r="317" spans="1:4" ht="12.75">
      <c r="A317" s="78"/>
      <c r="B317" s="79"/>
      <c r="C317" s="78"/>
      <c r="D317" s="79"/>
    </row>
    <row r="318" spans="1:4" ht="12.75">
      <c r="A318" s="78"/>
      <c r="B318" s="79"/>
      <c r="C318" s="78"/>
      <c r="D318" s="79"/>
    </row>
    <row r="319" spans="1:4" ht="12.75">
      <c r="A319" s="78"/>
      <c r="B319" s="79"/>
      <c r="C319" s="78"/>
      <c r="D319" s="79"/>
    </row>
    <row r="320" spans="1:4" ht="12.75">
      <c r="A320" s="78"/>
      <c r="B320" s="79"/>
      <c r="C320" s="78"/>
      <c r="D320" s="79"/>
    </row>
    <row r="321" spans="1:4" ht="12.75">
      <c r="A321" s="78"/>
      <c r="B321" s="79"/>
      <c r="C321" s="78"/>
      <c r="D321" s="79"/>
    </row>
    <row r="322" spans="1:4" ht="12.75">
      <c r="A322" s="78"/>
      <c r="B322" s="79"/>
      <c r="C322" s="78"/>
      <c r="D322" s="79"/>
    </row>
    <row r="323" spans="1:4" ht="12.75">
      <c r="A323" s="78"/>
      <c r="B323" s="79"/>
      <c r="C323" s="78"/>
      <c r="D323" s="79"/>
    </row>
    <row r="324" spans="1:4" ht="12.75">
      <c r="A324" s="78"/>
      <c r="B324" s="79"/>
      <c r="C324" s="78"/>
      <c r="D324" s="79"/>
    </row>
    <row r="325" spans="1:4" ht="12.75">
      <c r="A325" s="78"/>
      <c r="B325" s="79"/>
      <c r="C325" s="78"/>
      <c r="D325" s="79"/>
    </row>
    <row r="326" spans="1:4" ht="12.75">
      <c r="A326" s="78"/>
      <c r="B326" s="79"/>
      <c r="C326" s="78"/>
      <c r="D326" s="79"/>
    </row>
    <row r="327" spans="1:4" ht="12.75">
      <c r="A327" s="78"/>
      <c r="B327" s="79"/>
      <c r="C327" s="78"/>
      <c r="D327" s="79"/>
    </row>
    <row r="328" spans="1:4" ht="12.75">
      <c r="A328" s="78"/>
      <c r="B328" s="79"/>
      <c r="C328" s="78"/>
      <c r="D328" s="79"/>
    </row>
    <row r="329" spans="1:4" ht="12.75">
      <c r="A329" s="78"/>
      <c r="B329" s="79"/>
      <c r="C329" s="78"/>
      <c r="D329" s="79"/>
    </row>
    <row r="330" spans="1:4" ht="12.75">
      <c r="A330" s="78"/>
      <c r="B330" s="79"/>
      <c r="C330" s="78"/>
      <c r="D330" s="79"/>
    </row>
    <row r="331" spans="1:4" ht="12.75">
      <c r="A331" s="78"/>
      <c r="B331" s="79"/>
      <c r="C331" s="78"/>
      <c r="D331" s="79"/>
    </row>
    <row r="332" spans="1:4" ht="12.75">
      <c r="A332" s="78"/>
      <c r="B332" s="79"/>
      <c r="C332" s="78"/>
      <c r="D332" s="79"/>
    </row>
    <row r="333" spans="1:4" ht="12.75">
      <c r="A333" s="78"/>
      <c r="B333" s="79"/>
      <c r="C333" s="78"/>
      <c r="D333" s="79"/>
    </row>
    <row r="334" spans="1:4" ht="12.75">
      <c r="A334" s="78"/>
      <c r="B334" s="79"/>
      <c r="C334" s="78"/>
      <c r="D334" s="79"/>
    </row>
    <row r="335" spans="1:4" ht="12.75">
      <c r="A335" s="78"/>
      <c r="B335" s="79"/>
      <c r="C335" s="78"/>
      <c r="D335" s="79"/>
    </row>
    <row r="336" spans="1:4" ht="12.75">
      <c r="A336" s="78"/>
      <c r="B336" s="79"/>
      <c r="C336" s="78"/>
      <c r="D336" s="79"/>
    </row>
    <row r="337" spans="1:4" ht="12.75">
      <c r="A337" s="78"/>
      <c r="B337" s="79"/>
      <c r="C337" s="78"/>
      <c r="D337" s="79"/>
    </row>
    <row r="338" spans="1:4" ht="12.75">
      <c r="A338" s="78"/>
      <c r="B338" s="79"/>
      <c r="C338" s="78"/>
      <c r="D338" s="79"/>
    </row>
    <row r="339" spans="1:4" ht="12.75">
      <c r="A339" s="78"/>
      <c r="B339" s="79"/>
      <c r="C339" s="78"/>
      <c r="D339" s="79"/>
    </row>
    <row r="340" spans="1:4" ht="12.75">
      <c r="A340" s="78"/>
      <c r="B340" s="79"/>
      <c r="C340" s="78"/>
      <c r="D340" s="79"/>
    </row>
    <row r="341" spans="1:4" ht="12.75">
      <c r="A341" s="78"/>
      <c r="B341" s="79"/>
      <c r="C341" s="78"/>
      <c r="D341" s="79"/>
    </row>
    <row r="342" spans="1:4" ht="12.75">
      <c r="A342" s="78"/>
      <c r="B342" s="79"/>
      <c r="C342" s="78"/>
      <c r="D342" s="79"/>
    </row>
    <row r="343" spans="1:4" ht="12.75">
      <c r="A343" s="78"/>
      <c r="B343" s="79"/>
      <c r="C343" s="78"/>
      <c r="D343" s="79"/>
    </row>
    <row r="344" spans="1:4" ht="12.75">
      <c r="A344" s="78"/>
      <c r="B344" s="79"/>
      <c r="C344" s="78"/>
      <c r="D344" s="79"/>
    </row>
    <row r="345" spans="1:4" ht="12.75">
      <c r="A345" s="78"/>
      <c r="B345" s="79"/>
      <c r="C345" s="78"/>
      <c r="D345" s="79"/>
    </row>
    <row r="346" spans="1:4" ht="12.75">
      <c r="A346" s="78"/>
      <c r="B346" s="79"/>
      <c r="C346" s="78"/>
      <c r="D346" s="79"/>
    </row>
    <row r="347" spans="1:4" ht="12.75">
      <c r="A347" s="78"/>
      <c r="B347" s="79"/>
      <c r="C347" s="78"/>
      <c r="D347" s="79"/>
    </row>
    <row r="348" spans="1:4" ht="12.75">
      <c r="A348" s="78"/>
      <c r="B348" s="79"/>
      <c r="C348" s="78"/>
      <c r="D348" s="79"/>
    </row>
    <row r="349" spans="1:4" ht="12.75">
      <c r="A349" s="78"/>
      <c r="B349" s="79"/>
      <c r="C349" s="78"/>
      <c r="D349" s="79"/>
    </row>
    <row r="350" spans="1:4" ht="12.75">
      <c r="A350" s="78"/>
      <c r="B350" s="79"/>
      <c r="C350" s="78"/>
      <c r="D350" s="79"/>
    </row>
    <row r="351" spans="1:4" ht="12.75">
      <c r="A351" s="78"/>
      <c r="B351" s="79"/>
      <c r="C351" s="78"/>
      <c r="D351" s="79"/>
    </row>
    <row r="352" spans="1:4" ht="12.75">
      <c r="A352" s="78"/>
      <c r="B352" s="79"/>
      <c r="C352" s="78"/>
      <c r="D352" s="79"/>
    </row>
    <row r="353" spans="1:4" ht="12.75">
      <c r="A353" s="78"/>
      <c r="B353" s="79"/>
      <c r="C353" s="78"/>
      <c r="D353" s="79"/>
    </row>
    <row r="354" spans="1:4" ht="12.75">
      <c r="A354" s="78"/>
      <c r="B354" s="79"/>
      <c r="C354" s="78"/>
      <c r="D354" s="79"/>
    </row>
    <row r="355" spans="1:4" ht="12.75">
      <c r="A355" s="78"/>
      <c r="B355" s="79"/>
      <c r="C355" s="78"/>
      <c r="D355" s="79"/>
    </row>
    <row r="356" spans="1:4" ht="12.75">
      <c r="A356" s="78"/>
      <c r="B356" s="79"/>
      <c r="C356" s="78"/>
      <c r="D356" s="79"/>
    </row>
    <row r="357" spans="1:4" ht="12.75">
      <c r="A357" s="78"/>
      <c r="B357" s="79"/>
      <c r="C357" s="78"/>
      <c r="D357" s="79"/>
    </row>
    <row r="358" spans="1:4" ht="12.75">
      <c r="A358" s="78"/>
      <c r="B358" s="79"/>
      <c r="C358" s="78"/>
      <c r="D358" s="79"/>
    </row>
    <row r="359" spans="1:4" ht="12.75">
      <c r="A359" s="78"/>
      <c r="B359" s="79"/>
      <c r="C359" s="78"/>
      <c r="D359" s="79"/>
    </row>
    <row r="360" spans="1:4" ht="12.75">
      <c r="A360" s="78"/>
      <c r="B360" s="79"/>
      <c r="C360" s="78"/>
      <c r="D360" s="79"/>
    </row>
    <row r="361" spans="1:4" ht="12.75">
      <c r="A361" s="78"/>
      <c r="B361" s="79"/>
      <c r="C361" s="78"/>
      <c r="D361" s="79"/>
    </row>
    <row r="362" spans="1:4" ht="12.75">
      <c r="A362" s="78"/>
      <c r="B362" s="79"/>
      <c r="C362" s="78"/>
      <c r="D362" s="79"/>
    </row>
    <row r="363" spans="1:4" ht="12.75">
      <c r="A363" s="78"/>
      <c r="B363" s="79"/>
      <c r="C363" s="78"/>
      <c r="D363" s="79"/>
    </row>
    <row r="364" spans="1:4" ht="12.75">
      <c r="A364" s="78"/>
      <c r="B364" s="79"/>
      <c r="C364" s="78"/>
      <c r="D364" s="79"/>
    </row>
    <row r="365" spans="1:4" ht="12.75">
      <c r="A365" s="78"/>
      <c r="B365" s="79"/>
      <c r="C365" s="78"/>
      <c r="D365" s="79"/>
    </row>
    <row r="366" spans="1:4" ht="12.75">
      <c r="A366" s="78"/>
      <c r="B366" s="79"/>
      <c r="C366" s="78"/>
      <c r="D366" s="79"/>
    </row>
    <row r="367" spans="1:4" ht="12.75">
      <c r="A367" s="78"/>
      <c r="B367" s="79"/>
      <c r="C367" s="78"/>
      <c r="D367" s="79"/>
    </row>
    <row r="368" spans="1:4" ht="12.75">
      <c r="A368" s="78"/>
      <c r="B368" s="79"/>
      <c r="C368" s="78"/>
      <c r="D368" s="79"/>
    </row>
    <row r="369" spans="1:4" ht="12.75">
      <c r="A369" s="78"/>
      <c r="B369" s="79"/>
      <c r="C369" s="78"/>
      <c r="D369" s="79"/>
    </row>
    <row r="370" spans="1:4" ht="12.75">
      <c r="A370" s="78"/>
      <c r="B370" s="79"/>
      <c r="C370" s="78"/>
      <c r="D370" s="79"/>
    </row>
    <row r="371" spans="1:4" ht="12.75">
      <c r="A371" s="78"/>
      <c r="B371" s="79"/>
      <c r="C371" s="78"/>
      <c r="D371" s="79"/>
    </row>
    <row r="372" spans="1:4" ht="12.75">
      <c r="A372" s="78"/>
      <c r="B372" s="79"/>
      <c r="C372" s="78"/>
      <c r="D372" s="79"/>
    </row>
    <row r="373" spans="1:4" ht="12.75">
      <c r="A373" s="78"/>
      <c r="B373" s="79"/>
      <c r="C373" s="78"/>
      <c r="D373" s="79"/>
    </row>
    <row r="374" spans="1:4" ht="12.75">
      <c r="A374" s="78"/>
      <c r="B374" s="79"/>
      <c r="C374" s="78"/>
      <c r="D374" s="79"/>
    </row>
    <row r="375" spans="1:4" ht="12.75">
      <c r="A375" s="78"/>
      <c r="B375" s="79"/>
      <c r="C375" s="78"/>
      <c r="D375" s="79"/>
    </row>
    <row r="376" spans="1:4" ht="12.75">
      <c r="A376" s="78"/>
      <c r="B376" s="79"/>
      <c r="C376" s="78"/>
      <c r="D376" s="79"/>
    </row>
    <row r="377" spans="1:4" ht="12.75">
      <c r="A377" s="78"/>
      <c r="B377" s="79"/>
      <c r="C377" s="78"/>
      <c r="D377" s="79"/>
    </row>
    <row r="378" spans="1:4" ht="12.75">
      <c r="A378" s="78"/>
      <c r="B378" s="79"/>
      <c r="C378" s="78"/>
      <c r="D378" s="79"/>
    </row>
    <row r="379" spans="1:4" ht="12.75">
      <c r="A379" s="78"/>
      <c r="B379" s="79"/>
      <c r="C379" s="78"/>
      <c r="D379" s="79"/>
    </row>
    <row r="380" spans="1:4" ht="12.75">
      <c r="A380" s="78"/>
      <c r="B380" s="79"/>
      <c r="C380" s="78"/>
      <c r="D380" s="79"/>
    </row>
    <row r="381" spans="1:4" ht="12.75">
      <c r="A381" s="78"/>
      <c r="B381" s="79"/>
      <c r="C381" s="78"/>
      <c r="D381" s="79"/>
    </row>
    <row r="382" spans="1:4" ht="12.75">
      <c r="A382" s="78"/>
      <c r="B382" s="79"/>
      <c r="C382" s="78"/>
      <c r="D382" s="79"/>
    </row>
    <row r="383" spans="1:4" ht="12.75">
      <c r="A383" s="78"/>
      <c r="B383" s="79"/>
      <c r="C383" s="78"/>
      <c r="D383" s="79"/>
    </row>
    <row r="384" spans="1:4" ht="12.75">
      <c r="A384" s="78"/>
      <c r="B384" s="79"/>
      <c r="C384" s="78"/>
      <c r="D384" s="79"/>
    </row>
    <row r="385" spans="1:4" ht="12.75">
      <c r="A385" s="78"/>
      <c r="B385" s="79"/>
      <c r="C385" s="78"/>
      <c r="D385" s="79"/>
    </row>
    <row r="386" spans="1:4" ht="12.75">
      <c r="A386" s="78"/>
      <c r="B386" s="79"/>
      <c r="C386" s="78"/>
      <c r="D386" s="79"/>
    </row>
    <row r="387" spans="1:4" ht="12.75">
      <c r="A387" s="78"/>
      <c r="B387" s="79"/>
      <c r="C387" s="78"/>
      <c r="D387" s="79"/>
    </row>
    <row r="388" spans="1:4" ht="12.75">
      <c r="A388" s="78"/>
      <c r="B388" s="79"/>
      <c r="C388" s="78"/>
      <c r="D388" s="79"/>
    </row>
    <row r="389" spans="1:4" ht="12.75">
      <c r="A389" s="78"/>
      <c r="B389" s="79"/>
      <c r="C389" s="78"/>
      <c r="D389" s="79"/>
    </row>
    <row r="390" spans="1:4" ht="12.75">
      <c r="A390" s="78"/>
      <c r="B390" s="79"/>
      <c r="C390" s="78"/>
      <c r="D390" s="79"/>
    </row>
    <row r="391" spans="1:4" ht="12.75">
      <c r="A391" s="78"/>
      <c r="B391" s="79"/>
      <c r="C391" s="78"/>
      <c r="D391" s="79"/>
    </row>
    <row r="392" spans="1:4" ht="12.75">
      <c r="A392" s="78"/>
      <c r="B392" s="79"/>
      <c r="C392" s="78"/>
      <c r="D392" s="79"/>
    </row>
    <row r="393" spans="1:4" ht="12.75">
      <c r="A393" s="78"/>
      <c r="B393" s="79"/>
      <c r="C393" s="78"/>
      <c r="D393" s="79"/>
    </row>
    <row r="394" spans="1:4" ht="12.75">
      <c r="A394" s="78"/>
      <c r="B394" s="79"/>
      <c r="C394" s="78"/>
      <c r="D394" s="79"/>
    </row>
    <row r="395" spans="1:4" ht="12.75">
      <c r="A395" s="78"/>
      <c r="B395" s="79"/>
      <c r="C395" s="78"/>
      <c r="D395" s="79"/>
    </row>
    <row r="396" spans="1:4" ht="12.75">
      <c r="A396" s="78"/>
      <c r="B396" s="79"/>
      <c r="C396" s="78"/>
      <c r="D396" s="79"/>
    </row>
    <row r="397" spans="1:4" ht="12.75">
      <c r="A397" s="78"/>
      <c r="B397" s="79"/>
      <c r="C397" s="78"/>
      <c r="D397" s="79"/>
    </row>
    <row r="398" spans="1:4" ht="12.75">
      <c r="A398" s="78"/>
      <c r="B398" s="79"/>
      <c r="C398" s="78"/>
      <c r="D398" s="79"/>
    </row>
    <row r="399" spans="1:4" ht="12.75">
      <c r="A399" s="78"/>
      <c r="B399" s="79"/>
      <c r="C399" s="78"/>
      <c r="D399" s="79"/>
    </row>
    <row r="400" spans="1:4" ht="12.75">
      <c r="A400" s="78"/>
      <c r="B400" s="79"/>
      <c r="C400" s="78"/>
      <c r="D400" s="79"/>
    </row>
    <row r="401" spans="1:4" ht="12.75">
      <c r="A401" s="78"/>
      <c r="B401" s="79"/>
      <c r="C401" s="78"/>
      <c r="D401" s="79"/>
    </row>
    <row r="402" spans="1:4" ht="12.75">
      <c r="A402" s="78"/>
      <c r="B402" s="79"/>
      <c r="C402" s="78"/>
      <c r="D402" s="79"/>
    </row>
    <row r="403" spans="1:4" ht="12.75">
      <c r="A403" s="78"/>
      <c r="B403" s="79"/>
      <c r="C403" s="78"/>
      <c r="D403" s="79"/>
    </row>
    <row r="404" spans="1:4" ht="12.75">
      <c r="A404" s="78"/>
      <c r="B404" s="79"/>
      <c r="C404" s="78"/>
      <c r="D404" s="79"/>
    </row>
    <row r="405" spans="1:4" ht="12.75">
      <c r="A405" s="78"/>
      <c r="B405" s="79"/>
      <c r="C405" s="78"/>
      <c r="D405" s="79"/>
    </row>
    <row r="406" spans="1:4" ht="12.75">
      <c r="A406" s="78"/>
      <c r="B406" s="79"/>
      <c r="C406" s="78"/>
      <c r="D406" s="79"/>
    </row>
    <row r="407" spans="1:4" ht="12.75">
      <c r="A407" s="78"/>
      <c r="B407" s="79"/>
      <c r="C407" s="78"/>
      <c r="D407" s="79"/>
    </row>
    <row r="408" spans="1:4" ht="12.75">
      <c r="A408" s="78"/>
      <c r="B408" s="79"/>
      <c r="C408" s="78"/>
      <c r="D408" s="79"/>
    </row>
    <row r="409" spans="1:4" ht="12.75">
      <c r="A409" s="78"/>
      <c r="B409" s="79"/>
      <c r="C409" s="78"/>
      <c r="D409" s="79"/>
    </row>
    <row r="410" spans="1:4" ht="12.75">
      <c r="A410" s="78"/>
      <c r="B410" s="79"/>
      <c r="C410" s="78"/>
      <c r="D410" s="79"/>
    </row>
    <row r="411" spans="1:4" ht="12.75">
      <c r="A411" s="78"/>
      <c r="B411" s="79"/>
      <c r="C411" s="78"/>
      <c r="D411" s="79"/>
    </row>
    <row r="412" spans="1:4" ht="12.75">
      <c r="A412" s="78"/>
      <c r="B412" s="79"/>
      <c r="C412" s="78"/>
      <c r="D412" s="79"/>
    </row>
    <row r="413" spans="1:4" ht="12.75">
      <c r="A413" s="78"/>
      <c r="B413" s="79"/>
      <c r="C413" s="78"/>
      <c r="D413" s="79"/>
    </row>
    <row r="414" spans="1:4" ht="12.75">
      <c r="A414" s="78"/>
      <c r="B414" s="79"/>
      <c r="C414" s="78"/>
      <c r="D414" s="79"/>
    </row>
    <row r="415" spans="1:4" ht="12.75">
      <c r="A415" s="78"/>
      <c r="B415" s="79"/>
      <c r="C415" s="78"/>
      <c r="D415" s="79"/>
    </row>
    <row r="416" spans="1:4" ht="12.75">
      <c r="A416" s="78"/>
      <c r="B416" s="79"/>
      <c r="C416" s="78"/>
      <c r="D416" s="79"/>
    </row>
    <row r="417" spans="1:4" ht="12.75">
      <c r="A417" s="78"/>
      <c r="B417" s="79"/>
      <c r="C417" s="78"/>
      <c r="D417" s="79"/>
    </row>
    <row r="418" spans="1:4" ht="12.75">
      <c r="A418" s="78"/>
      <c r="B418" s="79"/>
      <c r="C418" s="78"/>
      <c r="D418" s="79"/>
    </row>
    <row r="419" spans="1:4" ht="12.75">
      <c r="A419" s="78"/>
      <c r="B419" s="79"/>
      <c r="C419" s="78"/>
      <c r="D419" s="79"/>
    </row>
    <row r="420" spans="1:4" ht="12.75">
      <c r="A420" s="78"/>
      <c r="B420" s="79"/>
      <c r="C420" s="78"/>
      <c r="D420" s="79"/>
    </row>
    <row r="421" spans="1:4" ht="12.75">
      <c r="A421" s="78"/>
      <c r="B421" s="79"/>
      <c r="C421" s="78"/>
      <c r="D421" s="79"/>
    </row>
    <row r="422" spans="1:4" ht="12.75">
      <c r="A422" s="78"/>
      <c r="B422" s="79"/>
      <c r="C422" s="78"/>
      <c r="D422" s="79"/>
    </row>
    <row r="423" spans="1:4" ht="12.75">
      <c r="A423" s="78"/>
      <c r="B423" s="79"/>
      <c r="C423" s="78"/>
      <c r="D423" s="79"/>
    </row>
    <row r="424" spans="1:4" ht="12.75">
      <c r="A424" s="78"/>
      <c r="B424" s="79"/>
      <c r="C424" s="78"/>
      <c r="D424" s="79"/>
    </row>
    <row r="425" spans="1:4" ht="12.75">
      <c r="A425" s="78"/>
      <c r="B425" s="79"/>
      <c r="C425" s="78"/>
      <c r="D425" s="79"/>
    </row>
    <row r="426" spans="1:4" ht="12.75">
      <c r="A426" s="78"/>
      <c r="B426" s="79"/>
      <c r="C426" s="78"/>
      <c r="D426" s="79"/>
    </row>
    <row r="427" spans="1:4" ht="12.75">
      <c r="A427" s="78"/>
      <c r="B427" s="79"/>
      <c r="C427" s="78"/>
      <c r="D427" s="79"/>
    </row>
    <row r="428" spans="1:4" ht="12.75">
      <c r="A428" s="78"/>
      <c r="B428" s="79"/>
      <c r="C428" s="78"/>
      <c r="D428" s="79"/>
    </row>
    <row r="429" spans="1:4" ht="12.75">
      <c r="A429" s="78"/>
      <c r="B429" s="79"/>
      <c r="C429" s="78"/>
      <c r="D429" s="79"/>
    </row>
    <row r="430" spans="1:4" ht="12.75">
      <c r="A430" s="78"/>
      <c r="B430" s="79"/>
      <c r="C430" s="78"/>
      <c r="D430" s="79"/>
    </row>
    <row r="431" spans="1:4" ht="12.75">
      <c r="A431" s="78"/>
      <c r="B431" s="79"/>
      <c r="C431" s="78"/>
      <c r="D431" s="79"/>
    </row>
    <row r="432" spans="1:4" ht="12.75">
      <c r="A432" s="78"/>
      <c r="B432" s="79"/>
      <c r="C432" s="78"/>
      <c r="D432" s="79"/>
    </row>
    <row r="433" spans="1:4" ht="12.75">
      <c r="A433" s="78"/>
      <c r="B433" s="79"/>
      <c r="C433" s="78"/>
      <c r="D433" s="79"/>
    </row>
    <row r="434" spans="1:4" ht="12.75">
      <c r="A434" s="78"/>
      <c r="B434" s="79"/>
      <c r="C434" s="78"/>
      <c r="D434" s="79"/>
    </row>
    <row r="435" spans="1:4" ht="12.75">
      <c r="A435" s="78"/>
      <c r="B435" s="79"/>
      <c r="C435" s="78"/>
      <c r="D435" s="79"/>
    </row>
    <row r="436" spans="1:4" ht="12.75">
      <c r="A436" s="78"/>
      <c r="B436" s="79"/>
      <c r="C436" s="78"/>
      <c r="D436" s="79"/>
    </row>
    <row r="437" spans="1:4" ht="12.75">
      <c r="A437" s="78"/>
      <c r="B437" s="79"/>
      <c r="C437" s="78"/>
      <c r="D437" s="79"/>
    </row>
    <row r="438" spans="1:4" ht="12.75">
      <c r="A438" s="78"/>
      <c r="B438" s="79"/>
      <c r="C438" s="78"/>
      <c r="D438" s="79"/>
    </row>
    <row r="439" spans="1:4" ht="12.75">
      <c r="A439" s="78"/>
      <c r="B439" s="79"/>
      <c r="C439" s="78"/>
      <c r="D439" s="79"/>
    </row>
    <row r="440" spans="1:4" ht="12.75">
      <c r="A440" s="78"/>
      <c r="B440" s="79"/>
      <c r="C440" s="78"/>
      <c r="D440" s="79"/>
    </row>
    <row r="441" spans="1:4" ht="12.75">
      <c r="A441" s="78"/>
      <c r="B441" s="79"/>
      <c r="C441" s="78"/>
      <c r="D441" s="79"/>
    </row>
    <row r="442" spans="1:4" ht="12.75">
      <c r="A442" s="78"/>
      <c r="B442" s="79"/>
      <c r="C442" s="78"/>
      <c r="D442" s="79"/>
    </row>
    <row r="443" spans="1:4" ht="12.75">
      <c r="A443" s="78"/>
      <c r="B443" s="79"/>
      <c r="C443" s="78"/>
      <c r="D443" s="79"/>
    </row>
    <row r="444" spans="1:4" ht="12.75">
      <c r="A444" s="78"/>
      <c r="B444" s="79"/>
      <c r="C444" s="78"/>
      <c r="D444" s="79"/>
    </row>
    <row r="445" spans="1:4" ht="12.75">
      <c r="A445" s="78"/>
      <c r="B445" s="79"/>
      <c r="C445" s="78"/>
      <c r="D445" s="79"/>
    </row>
    <row r="446" spans="1:4" ht="12.75">
      <c r="A446" s="78"/>
      <c r="B446" s="79"/>
      <c r="C446" s="78"/>
      <c r="D446" s="79"/>
    </row>
    <row r="447" spans="1:4" ht="12.75">
      <c r="A447" s="78"/>
      <c r="B447" s="79"/>
      <c r="C447" s="78"/>
      <c r="D447" s="79"/>
    </row>
    <row r="448" spans="1:4" ht="12.75">
      <c r="A448" s="78"/>
      <c r="B448" s="79"/>
      <c r="C448" s="78"/>
      <c r="D448" s="79"/>
    </row>
    <row r="449" spans="1:4" ht="12.75">
      <c r="A449" s="78"/>
      <c r="B449" s="79"/>
      <c r="C449" s="78"/>
      <c r="D449" s="79"/>
    </row>
    <row r="450" spans="1:4" ht="12.75">
      <c r="A450" s="78"/>
      <c r="B450" s="79"/>
      <c r="C450" s="78"/>
      <c r="D450" s="79"/>
    </row>
    <row r="451" spans="1:4" ht="12.75">
      <c r="A451" s="78"/>
      <c r="B451" s="79"/>
      <c r="C451" s="78"/>
      <c r="D451" s="79"/>
    </row>
    <row r="452" spans="1:4" ht="12.75">
      <c r="A452" s="78"/>
      <c r="B452" s="79"/>
      <c r="C452" s="78"/>
      <c r="D452" s="79"/>
    </row>
    <row r="453" spans="1:4" ht="12.75">
      <c r="A453" s="78"/>
      <c r="B453" s="79"/>
      <c r="C453" s="78"/>
      <c r="D453" s="79"/>
    </row>
    <row r="454" spans="1:4" ht="12.75">
      <c r="A454" s="78"/>
      <c r="B454" s="79"/>
      <c r="C454" s="78"/>
      <c r="D454" s="79"/>
    </row>
    <row r="455" spans="1:4" ht="12.75">
      <c r="A455" s="78"/>
      <c r="B455" s="79"/>
      <c r="C455" s="78"/>
      <c r="D455" s="79"/>
    </row>
    <row r="456" spans="1:4" ht="12.75">
      <c r="A456" s="78"/>
      <c r="B456" s="79"/>
      <c r="C456" s="78"/>
      <c r="D456" s="79"/>
    </row>
    <row r="457" spans="1:4" ht="12.75">
      <c r="A457" s="78"/>
      <c r="B457" s="79"/>
      <c r="C457" s="78"/>
      <c r="D457" s="79"/>
    </row>
    <row r="458" spans="1:4" ht="12.75">
      <c r="A458" s="78"/>
      <c r="B458" s="79"/>
      <c r="C458" s="78"/>
      <c r="D458" s="79"/>
    </row>
    <row r="459" spans="1:4" ht="12.75">
      <c r="A459" s="78"/>
      <c r="B459" s="79"/>
      <c r="C459" s="78"/>
      <c r="D459" s="79"/>
    </row>
    <row r="460" spans="1:4" ht="12.75">
      <c r="A460" s="78"/>
      <c r="B460" s="79"/>
      <c r="C460" s="78"/>
      <c r="D460" s="79"/>
    </row>
    <row r="461" spans="1:4" ht="12.75">
      <c r="A461" s="78"/>
      <c r="B461" s="79"/>
      <c r="C461" s="78"/>
      <c r="D461" s="79"/>
    </row>
    <row r="462" spans="1:4" ht="12.75">
      <c r="A462" s="78"/>
      <c r="B462" s="79"/>
      <c r="C462" s="78"/>
      <c r="D462" s="79"/>
    </row>
    <row r="463" spans="1:4" ht="12.75">
      <c r="A463" s="78"/>
      <c r="B463" s="79"/>
      <c r="C463" s="78"/>
      <c r="D463" s="79"/>
    </row>
    <row r="464" spans="1:4" ht="12.75">
      <c r="A464" s="78"/>
      <c r="B464" s="79"/>
      <c r="C464" s="78"/>
      <c r="D464" s="79"/>
    </row>
    <row r="465" spans="1:4" ht="12.75">
      <c r="A465" s="78"/>
      <c r="B465" s="79"/>
      <c r="C465" s="78"/>
      <c r="D465" s="79"/>
    </row>
    <row r="466" spans="1:4" ht="12.75">
      <c r="A466" s="78"/>
      <c r="B466" s="79"/>
      <c r="C466" s="78"/>
      <c r="D466" s="79"/>
    </row>
    <row r="467" spans="1:4" ht="12.75">
      <c r="A467" s="78"/>
      <c r="B467" s="79"/>
      <c r="C467" s="78"/>
      <c r="D467" s="79"/>
    </row>
    <row r="468" spans="1:4" ht="12.75">
      <c r="A468" s="78"/>
      <c r="B468" s="79"/>
      <c r="C468" s="78"/>
      <c r="D468" s="79"/>
    </row>
    <row r="469" spans="1:4" ht="12.75">
      <c r="A469" s="78"/>
      <c r="B469" s="79"/>
      <c r="C469" s="78"/>
      <c r="D469" s="79"/>
    </row>
    <row r="470" spans="1:4" ht="12.75">
      <c r="A470" s="78"/>
      <c r="B470" s="79"/>
      <c r="C470" s="78"/>
      <c r="D470" s="79"/>
    </row>
    <row r="471" spans="1:4" ht="12.75">
      <c r="A471" s="78"/>
      <c r="B471" s="79"/>
      <c r="C471" s="78"/>
      <c r="D471" s="79"/>
    </row>
    <row r="472" spans="1:4" ht="12.75">
      <c r="A472" s="78"/>
      <c r="B472" s="79"/>
      <c r="C472" s="78"/>
      <c r="D472" s="79"/>
    </row>
    <row r="473" spans="1:4" ht="12.75">
      <c r="A473" s="78"/>
      <c r="B473" s="79"/>
      <c r="C473" s="78"/>
      <c r="D473" s="79"/>
    </row>
    <row r="474" spans="1:4" ht="12.75">
      <c r="A474" s="78"/>
      <c r="B474" s="79"/>
      <c r="C474" s="78"/>
      <c r="D474" s="79"/>
    </row>
    <row r="475" spans="1:4" ht="12.75">
      <c r="A475" s="78"/>
      <c r="B475" s="79"/>
      <c r="C475" s="78"/>
      <c r="D475" s="79"/>
    </row>
    <row r="476" spans="1:4" ht="12.75">
      <c r="A476" s="78"/>
      <c r="B476" s="79"/>
      <c r="C476" s="78"/>
      <c r="D476" s="79"/>
    </row>
    <row r="477" spans="1:4" ht="12.75">
      <c r="A477" s="78"/>
      <c r="B477" s="79"/>
      <c r="C477" s="78"/>
      <c r="D477" s="79"/>
    </row>
    <row r="478" spans="1:4" ht="12.75">
      <c r="A478" s="78"/>
      <c r="B478" s="79"/>
      <c r="C478" s="78"/>
      <c r="D478" s="79"/>
    </row>
    <row r="479" spans="1:4" ht="12.75">
      <c r="A479" s="78"/>
      <c r="B479" s="79"/>
      <c r="C479" s="78"/>
      <c r="D479" s="79"/>
    </row>
    <row r="480" spans="1:4" ht="12.75">
      <c r="A480" s="78"/>
      <c r="B480" s="79"/>
      <c r="C480" s="78"/>
      <c r="D480" s="79"/>
    </row>
    <row r="481" spans="1:4" ht="12.75">
      <c r="A481" s="78"/>
      <c r="B481" s="79"/>
      <c r="C481" s="78"/>
      <c r="D481" s="79"/>
    </row>
    <row r="482" spans="1:4" ht="12.75">
      <c r="A482" s="78"/>
      <c r="B482" s="79"/>
      <c r="C482" s="78"/>
      <c r="D482" s="79"/>
    </row>
    <row r="483" spans="1:4" ht="12.75">
      <c r="A483" s="78"/>
      <c r="B483" s="79"/>
      <c r="C483" s="78"/>
      <c r="D483" s="79"/>
    </row>
    <row r="484" spans="1:4" ht="12.75">
      <c r="A484" s="78"/>
      <c r="B484" s="79"/>
      <c r="C484" s="78"/>
      <c r="D484" s="79"/>
    </row>
    <row r="485" spans="1:4" ht="12.75">
      <c r="A485" s="78"/>
      <c r="B485" s="79"/>
      <c r="C485" s="78"/>
      <c r="D485" s="79"/>
    </row>
    <row r="486" spans="1:4" ht="12.75">
      <c r="A486" s="78"/>
      <c r="B486" s="79"/>
      <c r="C486" s="78"/>
      <c r="D486" s="79"/>
    </row>
    <row r="487" spans="1:4" ht="12.75">
      <c r="A487" s="78"/>
      <c r="B487" s="79"/>
      <c r="C487" s="78"/>
      <c r="D487" s="79"/>
    </row>
    <row r="488" spans="1:4" ht="12.75">
      <c r="A488" s="78"/>
      <c r="B488" s="79"/>
      <c r="C488" s="78"/>
      <c r="D488" s="79"/>
    </row>
    <row r="489" spans="1:4" ht="12.75">
      <c r="A489" s="78"/>
      <c r="B489" s="79"/>
      <c r="C489" s="78"/>
      <c r="D489" s="79"/>
    </row>
    <row r="490" spans="1:4" ht="12.75">
      <c r="A490" s="78"/>
      <c r="B490" s="79"/>
      <c r="C490" s="78"/>
      <c r="D490" s="79"/>
    </row>
    <row r="491" spans="1:4" ht="12.75">
      <c r="A491" s="78"/>
      <c r="B491" s="79"/>
      <c r="C491" s="78"/>
      <c r="D491" s="79"/>
    </row>
    <row r="492" spans="1:4" ht="12.75">
      <c r="A492" s="78"/>
      <c r="B492" s="79"/>
      <c r="C492" s="78"/>
      <c r="D492" s="79"/>
    </row>
    <row r="493" spans="1:4" ht="12.75">
      <c r="A493" s="78"/>
      <c r="B493" s="79"/>
      <c r="C493" s="78"/>
      <c r="D493" s="79"/>
    </row>
    <row r="494" spans="1:4" ht="12.75">
      <c r="A494" s="78"/>
      <c r="B494" s="79"/>
      <c r="C494" s="78"/>
      <c r="D494" s="79"/>
    </row>
    <row r="495" spans="1:4" ht="12.75">
      <c r="A495" s="78"/>
      <c r="B495" s="79"/>
      <c r="C495" s="78"/>
      <c r="D495" s="79"/>
    </row>
    <row r="496" spans="1:4" ht="12.75">
      <c r="A496" s="78"/>
      <c r="B496" s="79"/>
      <c r="C496" s="78"/>
      <c r="D496" s="79"/>
    </row>
    <row r="497" spans="1:4" ht="12.75">
      <c r="A497" s="78"/>
      <c r="B497" s="79"/>
      <c r="C497" s="78"/>
      <c r="D497" s="79"/>
    </row>
    <row r="498" spans="1:4" ht="12.75">
      <c r="A498" s="78"/>
      <c r="B498" s="79"/>
      <c r="C498" s="78"/>
      <c r="D498" s="79"/>
    </row>
    <row r="499" spans="1:4" ht="12.75">
      <c r="A499" s="78"/>
      <c r="B499" s="79"/>
      <c r="C499" s="78"/>
      <c r="D499" s="79"/>
    </row>
    <row r="500" spans="1:4" ht="12.75">
      <c r="A500" s="78"/>
      <c r="B500" s="79"/>
      <c r="C500" s="78"/>
      <c r="D500" s="79"/>
    </row>
    <row r="501" spans="1:4" ht="12.75">
      <c r="A501" s="78"/>
      <c r="B501" s="79"/>
      <c r="C501" s="78"/>
      <c r="D501" s="79"/>
    </row>
    <row r="502" spans="1:4" ht="12.75">
      <c r="A502" s="78"/>
      <c r="B502" s="79"/>
      <c r="C502" s="78"/>
      <c r="D502" s="79"/>
    </row>
    <row r="503" spans="1:4" ht="12.75">
      <c r="A503" s="78"/>
      <c r="B503" s="79"/>
      <c r="C503" s="78"/>
      <c r="D503" s="79"/>
    </row>
    <row r="504" spans="1:4" ht="12.75">
      <c r="A504" s="78"/>
      <c r="B504" s="79"/>
      <c r="C504" s="78"/>
      <c r="D504" s="79"/>
    </row>
    <row r="505" spans="1:4" ht="12.75">
      <c r="A505" s="78"/>
      <c r="B505" s="79"/>
      <c r="C505" s="78"/>
      <c r="D505" s="79"/>
    </row>
    <row r="506" spans="1:4" ht="12.75">
      <c r="A506" s="78"/>
      <c r="B506" s="79"/>
      <c r="C506" s="78"/>
      <c r="D506" s="79"/>
    </row>
    <row r="507" spans="1:4" ht="12.75">
      <c r="A507" s="78"/>
      <c r="B507" s="79"/>
      <c r="C507" s="78"/>
      <c r="D507" s="79"/>
    </row>
    <row r="508" spans="1:4" ht="12.75">
      <c r="A508" s="78"/>
      <c r="B508" s="79"/>
      <c r="C508" s="78"/>
      <c r="D508" s="79"/>
    </row>
    <row r="509" spans="1:4" ht="12.75">
      <c r="A509" s="78"/>
      <c r="B509" s="79"/>
      <c r="C509" s="78"/>
      <c r="D509" s="79"/>
    </row>
    <row r="510" spans="1:4" ht="12.75">
      <c r="A510" s="78"/>
      <c r="B510" s="79"/>
      <c r="C510" s="78"/>
      <c r="D510" s="79"/>
    </row>
    <row r="511" spans="1:4" ht="12.75">
      <c r="A511" s="78"/>
      <c r="B511" s="79"/>
      <c r="C511" s="78"/>
      <c r="D511" s="79"/>
    </row>
    <row r="512" spans="1:4" ht="12.75">
      <c r="A512" s="78"/>
      <c r="B512" s="79"/>
      <c r="C512" s="78"/>
      <c r="D512" s="79"/>
    </row>
    <row r="513" spans="1:4" ht="12.75">
      <c r="A513" s="78"/>
      <c r="B513" s="79"/>
      <c r="C513" s="78"/>
      <c r="D513" s="79"/>
    </row>
    <row r="514" spans="1:4" ht="12.75">
      <c r="A514" s="78"/>
      <c r="B514" s="79"/>
      <c r="C514" s="78"/>
      <c r="D514" s="79"/>
    </row>
    <row r="515" spans="1:4" ht="12.75">
      <c r="A515" s="78"/>
      <c r="B515" s="79"/>
      <c r="C515" s="78"/>
      <c r="D515" s="79"/>
    </row>
    <row r="516" spans="1:4" ht="12.75">
      <c r="A516" s="78"/>
      <c r="B516" s="79"/>
      <c r="C516" s="78"/>
      <c r="D516" s="79"/>
    </row>
    <row r="517" spans="1:4" ht="12.75">
      <c r="A517" s="78"/>
      <c r="B517" s="79"/>
      <c r="C517" s="78"/>
      <c r="D517" s="79"/>
    </row>
    <row r="518" spans="1:4" ht="12.75">
      <c r="A518" s="78"/>
      <c r="B518" s="79"/>
      <c r="C518" s="78"/>
      <c r="D518" s="79"/>
    </row>
    <row r="519" spans="1:4" ht="12.75">
      <c r="A519" s="78"/>
      <c r="B519" s="79"/>
      <c r="C519" s="78"/>
      <c r="D519" s="79"/>
    </row>
    <row r="520" spans="1:4" ht="12.75">
      <c r="A520" s="78"/>
      <c r="B520" s="79"/>
      <c r="C520" s="78"/>
      <c r="D520" s="79"/>
    </row>
    <row r="521" spans="1:4" ht="12.75">
      <c r="A521" s="78"/>
      <c r="B521" s="79"/>
      <c r="C521" s="78"/>
      <c r="D521" s="79"/>
    </row>
    <row r="522" spans="1:4" ht="12.75">
      <c r="A522" s="78"/>
      <c r="B522" s="79"/>
      <c r="C522" s="78"/>
      <c r="D522" s="79"/>
    </row>
    <row r="523" spans="1:4" ht="12.75">
      <c r="A523" s="78"/>
      <c r="B523" s="79"/>
      <c r="C523" s="78"/>
      <c r="D523" s="79"/>
    </row>
    <row r="524" spans="1:4" ht="12.75">
      <c r="A524" s="78"/>
      <c r="B524" s="79"/>
      <c r="C524" s="78"/>
      <c r="D524" s="79"/>
    </row>
    <row r="525" spans="1:4" ht="12.75">
      <c r="A525" s="78"/>
      <c r="B525" s="79"/>
      <c r="C525" s="78"/>
      <c r="D525" s="79"/>
    </row>
    <row r="526" spans="1:4" ht="12.75">
      <c r="A526" s="78"/>
      <c r="B526" s="79"/>
      <c r="C526" s="78"/>
      <c r="D526" s="79"/>
    </row>
    <row r="527" spans="1:4" ht="12.75">
      <c r="A527" s="78"/>
      <c r="B527" s="79"/>
      <c r="C527" s="78"/>
      <c r="D527" s="79"/>
    </row>
    <row r="528" spans="1:4" ht="12.75">
      <c r="A528" s="78"/>
      <c r="B528" s="79"/>
      <c r="C528" s="78"/>
      <c r="D528" s="79"/>
    </row>
    <row r="529" spans="1:4" ht="12.75">
      <c r="A529" s="78"/>
      <c r="B529" s="79"/>
      <c r="C529" s="78"/>
      <c r="D529" s="79"/>
    </row>
    <row r="530" spans="1:4" ht="12.75">
      <c r="A530" s="78"/>
      <c r="B530" s="79"/>
      <c r="C530" s="78"/>
      <c r="D530" s="79"/>
    </row>
    <row r="531" spans="1:4" ht="12.75">
      <c r="A531" s="78"/>
      <c r="B531" s="79"/>
      <c r="C531" s="78"/>
      <c r="D531" s="79"/>
    </row>
    <row r="532" spans="1:4" ht="12.75">
      <c r="A532" s="78"/>
      <c r="B532" s="79"/>
      <c r="C532" s="78"/>
      <c r="D532" s="79"/>
    </row>
    <row r="533" spans="1:4" ht="12.75">
      <c r="A533" s="78"/>
      <c r="B533" s="79"/>
      <c r="C533" s="78"/>
      <c r="D533" s="79"/>
    </row>
    <row r="534" spans="1:4" ht="12.75">
      <c r="A534" s="78"/>
      <c r="B534" s="79"/>
      <c r="C534" s="78"/>
      <c r="D534" s="79"/>
    </row>
    <row r="535" spans="1:4" ht="12.75">
      <c r="A535" s="78"/>
      <c r="B535" s="79"/>
      <c r="C535" s="78"/>
      <c r="D535" s="79"/>
    </row>
    <row r="536" spans="1:4" ht="12.75">
      <c r="A536" s="78"/>
      <c r="B536" s="79"/>
      <c r="C536" s="78"/>
      <c r="D536" s="79"/>
    </row>
    <row r="537" spans="1:4" ht="12.75">
      <c r="A537" s="78"/>
      <c r="B537" s="79"/>
      <c r="C537" s="78"/>
      <c r="D537" s="79"/>
    </row>
    <row r="538" spans="1:4" ht="12.75">
      <c r="A538" s="78"/>
      <c r="B538" s="79"/>
      <c r="C538" s="78"/>
      <c r="D538" s="79"/>
    </row>
    <row r="539" spans="1:4" ht="12.75">
      <c r="A539" s="78"/>
      <c r="B539" s="79"/>
      <c r="C539" s="78"/>
      <c r="D539" s="79"/>
    </row>
    <row r="540" spans="1:4" ht="12.75">
      <c r="A540" s="78"/>
      <c r="B540" s="79"/>
      <c r="C540" s="78"/>
      <c r="D540" s="79"/>
    </row>
    <row r="541" spans="1:4" ht="12.75">
      <c r="A541" s="78"/>
      <c r="B541" s="79"/>
      <c r="C541" s="78"/>
      <c r="D541" s="79"/>
    </row>
    <row r="542" spans="1:4" ht="12.75">
      <c r="A542" s="78"/>
      <c r="B542" s="79"/>
      <c r="C542" s="78"/>
      <c r="D542" s="79"/>
    </row>
    <row r="543" spans="1:4" ht="12.75">
      <c r="A543" s="78"/>
      <c r="B543" s="79"/>
      <c r="C543" s="78"/>
      <c r="D543" s="79"/>
    </row>
    <row r="544" spans="1:4" ht="12.75">
      <c r="A544" s="78"/>
      <c r="B544" s="79"/>
      <c r="C544" s="78"/>
      <c r="D544" s="79"/>
    </row>
    <row r="545" spans="1:4" ht="12.75">
      <c r="A545" s="78"/>
      <c r="B545" s="79"/>
      <c r="C545" s="78"/>
      <c r="D545" s="79"/>
    </row>
    <row r="546" spans="1:4" ht="12.75">
      <c r="A546" s="78"/>
      <c r="B546" s="79"/>
      <c r="C546" s="78"/>
      <c r="D546" s="79"/>
    </row>
    <row r="547" spans="1:4" ht="12.75">
      <c r="A547" s="78"/>
      <c r="B547" s="79"/>
      <c r="C547" s="78"/>
      <c r="D547" s="79"/>
    </row>
    <row r="548" spans="1:4" ht="12.75">
      <c r="A548" s="78"/>
      <c r="B548" s="79"/>
      <c r="C548" s="78"/>
      <c r="D548" s="79"/>
    </row>
    <row r="549" spans="1:4" ht="12.75">
      <c r="A549" s="78"/>
      <c r="B549" s="79"/>
      <c r="C549" s="78"/>
      <c r="D549" s="79"/>
    </row>
    <row r="550" spans="1:4" ht="12.75">
      <c r="A550" s="78"/>
      <c r="B550" s="79"/>
      <c r="C550" s="78"/>
      <c r="D550" s="79"/>
    </row>
    <row r="551" spans="1:4" ht="12.75">
      <c r="A551" s="78"/>
      <c r="B551" s="79"/>
      <c r="C551" s="78"/>
      <c r="D551" s="79"/>
    </row>
    <row r="552" spans="1:4" ht="12.75">
      <c r="A552" s="78"/>
      <c r="B552" s="79"/>
      <c r="C552" s="78"/>
      <c r="D552" s="79"/>
    </row>
    <row r="553" spans="1:4" ht="12.75">
      <c r="A553" s="78"/>
      <c r="B553" s="79"/>
      <c r="C553" s="78"/>
      <c r="D553" s="79"/>
    </row>
    <row r="554" spans="1:4" ht="12.75">
      <c r="A554" s="78"/>
      <c r="B554" s="79"/>
      <c r="C554" s="78"/>
      <c r="D554" s="79"/>
    </row>
    <row r="555" spans="1:4" ht="12.75">
      <c r="A555" s="78"/>
      <c r="B555" s="79"/>
      <c r="C555" s="78"/>
      <c r="D555" s="79"/>
    </row>
    <row r="556" spans="1:4" ht="12.75">
      <c r="A556" s="78"/>
      <c r="B556" s="79"/>
      <c r="C556" s="78"/>
      <c r="D556" s="79"/>
    </row>
    <row r="557" spans="1:4" ht="12.75">
      <c r="A557" s="78"/>
      <c r="B557" s="79"/>
      <c r="C557" s="78"/>
      <c r="D557" s="79"/>
    </row>
    <row r="558" spans="1:4" ht="12.75">
      <c r="A558" s="78"/>
      <c r="B558" s="79"/>
      <c r="C558" s="78"/>
      <c r="D558" s="79"/>
    </row>
    <row r="559" spans="1:4" ht="12.75">
      <c r="A559" s="78"/>
      <c r="B559" s="79"/>
      <c r="C559" s="78"/>
      <c r="D559" s="79"/>
    </row>
    <row r="560" spans="1:4" ht="12.75">
      <c r="A560" s="78"/>
      <c r="B560" s="79"/>
      <c r="C560" s="78"/>
      <c r="D560" s="79"/>
    </row>
    <row r="561" spans="1:4" ht="12.75">
      <c r="A561" s="78"/>
      <c r="B561" s="79"/>
      <c r="C561" s="78"/>
      <c r="D561" s="79"/>
    </row>
    <row r="562" spans="1:4" ht="12.75">
      <c r="A562" s="78"/>
      <c r="B562" s="79"/>
      <c r="C562" s="78"/>
      <c r="D562" s="79"/>
    </row>
    <row r="563" spans="1:4" ht="12.75">
      <c r="A563" s="78"/>
      <c r="B563" s="79"/>
      <c r="C563" s="78"/>
      <c r="D563" s="79"/>
    </row>
    <row r="564" spans="1:4" ht="12.75">
      <c r="A564" s="78"/>
      <c r="B564" s="79"/>
      <c r="C564" s="78"/>
      <c r="D564" s="79"/>
    </row>
    <row r="565" spans="1:4" ht="12.75">
      <c r="A565" s="78"/>
      <c r="B565" s="79"/>
      <c r="C565" s="78"/>
      <c r="D565" s="79"/>
    </row>
    <row r="566" spans="1:4" ht="12.75">
      <c r="A566" s="78"/>
      <c r="B566" s="79"/>
      <c r="C566" s="78"/>
      <c r="D566" s="79"/>
    </row>
    <row r="567" spans="1:4" ht="12.75">
      <c r="A567" s="78"/>
      <c r="B567" s="79"/>
      <c r="C567" s="78"/>
      <c r="D567" s="79"/>
    </row>
    <row r="568" spans="1:4" ht="12.75">
      <c r="A568" s="78"/>
      <c r="B568" s="79"/>
      <c r="C568" s="78"/>
      <c r="D568" s="79"/>
    </row>
    <row r="569" spans="1:4" ht="12.75">
      <c r="A569" s="78"/>
      <c r="B569" s="79"/>
      <c r="C569" s="78"/>
      <c r="D569" s="79"/>
    </row>
    <row r="570" spans="1:4" ht="12.75">
      <c r="A570" s="78"/>
      <c r="B570" s="79"/>
      <c r="C570" s="78"/>
      <c r="D570" s="79"/>
    </row>
    <row r="571" spans="1:4" ht="12.75">
      <c r="A571" s="78"/>
      <c r="B571" s="79"/>
      <c r="C571" s="78"/>
      <c r="D571" s="79"/>
    </row>
    <row r="572" spans="1:4" ht="12.75">
      <c r="A572" s="78"/>
      <c r="B572" s="79"/>
      <c r="C572" s="78"/>
      <c r="D572" s="79"/>
    </row>
    <row r="573" spans="1:4" ht="12.75">
      <c r="A573" s="78"/>
      <c r="B573" s="79"/>
      <c r="C573" s="78"/>
      <c r="D573" s="79"/>
    </row>
    <row r="574" spans="1:4" ht="12.75">
      <c r="A574" s="78"/>
      <c r="B574" s="79"/>
      <c r="C574" s="78"/>
      <c r="D574" s="79"/>
    </row>
    <row r="575" spans="1:4" ht="12.75">
      <c r="A575" s="78"/>
      <c r="B575" s="79"/>
      <c r="C575" s="78"/>
      <c r="D575" s="79"/>
    </row>
    <row r="576" spans="1:4" ht="12.75">
      <c r="A576" s="78"/>
      <c r="B576" s="79"/>
      <c r="C576" s="78"/>
      <c r="D576" s="79"/>
    </row>
    <row r="577" spans="1:4" ht="12.75">
      <c r="A577" s="78"/>
      <c r="B577" s="79"/>
      <c r="C577" s="78"/>
      <c r="D577" s="79"/>
    </row>
    <row r="578" spans="1:4" ht="12.75">
      <c r="A578" s="78"/>
      <c r="B578" s="79"/>
      <c r="C578" s="78"/>
      <c r="D578" s="79"/>
    </row>
    <row r="579" spans="1:4" ht="12.75">
      <c r="A579" s="78"/>
      <c r="B579" s="79"/>
      <c r="C579" s="78"/>
      <c r="D579" s="79"/>
    </row>
    <row r="580" spans="1:4" ht="12.75">
      <c r="A580" s="78"/>
      <c r="B580" s="79"/>
      <c r="C580" s="78"/>
      <c r="D580" s="79"/>
    </row>
    <row r="581" spans="1:4" ht="12.75">
      <c r="A581" s="78"/>
      <c r="B581" s="79"/>
      <c r="C581" s="78"/>
      <c r="D581" s="79"/>
    </row>
    <row r="582" spans="1:4" ht="12.75">
      <c r="A582" s="78"/>
      <c r="B582" s="79"/>
      <c r="C582" s="78"/>
      <c r="D582" s="79"/>
    </row>
    <row r="583" spans="1:4" ht="12.75">
      <c r="A583" s="78"/>
      <c r="B583" s="79"/>
      <c r="C583" s="78"/>
      <c r="D583" s="79"/>
    </row>
    <row r="584" spans="1:4" ht="12.75">
      <c r="A584" s="78"/>
      <c r="B584" s="79"/>
      <c r="C584" s="78"/>
      <c r="D584" s="79"/>
    </row>
    <row r="585" spans="1:4" ht="12.75">
      <c r="A585" s="78"/>
      <c r="B585" s="79"/>
      <c r="C585" s="78"/>
      <c r="D585" s="79"/>
    </row>
    <row r="586" spans="1:4" ht="12.75">
      <c r="A586" s="78"/>
      <c r="B586" s="79"/>
      <c r="C586" s="78"/>
      <c r="D586" s="79"/>
    </row>
    <row r="587" spans="1:4" ht="12.75">
      <c r="A587" s="78"/>
      <c r="B587" s="79"/>
      <c r="C587" s="78"/>
      <c r="D587" s="79"/>
    </row>
    <row r="588" spans="1:4" ht="12.75">
      <c r="A588" s="78"/>
      <c r="B588" s="79"/>
      <c r="C588" s="78"/>
      <c r="D588" s="79"/>
    </row>
    <row r="589" spans="1:4" ht="12.75">
      <c r="A589" s="78"/>
      <c r="B589" s="79"/>
      <c r="C589" s="78"/>
      <c r="D589" s="79"/>
    </row>
    <row r="590" spans="1:4" ht="12.75">
      <c r="A590" s="78"/>
      <c r="B590" s="79"/>
      <c r="C590" s="78"/>
      <c r="D590" s="79"/>
    </row>
    <row r="591" spans="1:4" ht="12.75">
      <c r="A591" s="78"/>
      <c r="B591" s="79"/>
      <c r="C591" s="78"/>
      <c r="D591" s="79"/>
    </row>
    <row r="592" spans="1:4" ht="12.75">
      <c r="A592" s="78"/>
      <c r="B592" s="79"/>
      <c r="C592" s="78"/>
      <c r="D592" s="79"/>
    </row>
    <row r="593" spans="1:4" ht="12.75">
      <c r="A593" s="78"/>
      <c r="B593" s="79"/>
      <c r="C593" s="78"/>
      <c r="D593" s="79"/>
    </row>
    <row r="594" spans="1:4" ht="12.75">
      <c r="A594" s="78"/>
      <c r="B594" s="79"/>
      <c r="C594" s="78"/>
      <c r="D594" s="79"/>
    </row>
    <row r="595" spans="1:4" ht="12.75">
      <c r="A595" s="78"/>
      <c r="B595" s="79"/>
      <c r="C595" s="78"/>
      <c r="D595" s="79"/>
    </row>
    <row r="596" spans="1:4" ht="12.75">
      <c r="A596" s="78"/>
      <c r="B596" s="79"/>
      <c r="C596" s="78"/>
      <c r="D596" s="79"/>
    </row>
    <row r="597" spans="1:4" ht="12.75">
      <c r="A597" s="78"/>
      <c r="B597" s="79"/>
      <c r="C597" s="78"/>
      <c r="D597" s="79"/>
    </row>
    <row r="598" spans="1:4" ht="12.75">
      <c r="A598" s="78"/>
      <c r="B598" s="79"/>
      <c r="C598" s="78"/>
      <c r="D598" s="79"/>
    </row>
    <row r="599" spans="1:4" ht="12.75">
      <c r="A599" s="78"/>
      <c r="B599" s="79"/>
      <c r="C599" s="78"/>
      <c r="D599" s="79"/>
    </row>
    <row r="600" spans="1:4" ht="12.75">
      <c r="A600" s="78"/>
      <c r="B600" s="79"/>
      <c r="C600" s="78"/>
      <c r="D600" s="79"/>
    </row>
    <row r="601" spans="1:4" ht="12.75">
      <c r="A601" s="78"/>
      <c r="B601" s="79"/>
      <c r="C601" s="78"/>
      <c r="D601" s="79"/>
    </row>
    <row r="602" spans="1:4" ht="12.75">
      <c r="A602" s="78"/>
      <c r="B602" s="79"/>
      <c r="C602" s="78"/>
      <c r="D602" s="79"/>
    </row>
    <row r="603" spans="1:4" ht="12.75">
      <c r="A603" s="78"/>
      <c r="B603" s="79"/>
      <c r="C603" s="78"/>
      <c r="D603" s="79"/>
    </row>
    <row r="604" spans="1:4" ht="12.75">
      <c r="A604" s="78"/>
      <c r="B604" s="79"/>
      <c r="C604" s="78"/>
      <c r="D604" s="79"/>
    </row>
    <row r="605" spans="1:4" ht="12.75">
      <c r="A605" s="78"/>
      <c r="B605" s="79"/>
      <c r="C605" s="78"/>
      <c r="D605" s="79"/>
    </row>
    <row r="606" spans="1:4" ht="12.75">
      <c r="A606" s="78"/>
      <c r="B606" s="79"/>
      <c r="C606" s="78"/>
      <c r="D606" s="79"/>
    </row>
    <row r="607" spans="1:4" ht="12.75">
      <c r="A607" s="78"/>
      <c r="B607" s="79"/>
      <c r="C607" s="78"/>
      <c r="D607" s="79"/>
    </row>
    <row r="608" spans="1:4" ht="12.75">
      <c r="A608" s="78"/>
      <c r="B608" s="79"/>
      <c r="C608" s="78"/>
      <c r="D608" s="79"/>
    </row>
    <row r="609" spans="1:4" ht="12.75">
      <c r="A609" s="78"/>
      <c r="B609" s="79"/>
      <c r="C609" s="78"/>
      <c r="D609" s="79"/>
    </row>
    <row r="610" spans="1:4" ht="12.75">
      <c r="A610" s="78"/>
      <c r="B610" s="79"/>
      <c r="C610" s="78"/>
      <c r="D610" s="79"/>
    </row>
    <row r="611" spans="1:4" ht="12.75">
      <c r="A611" s="78"/>
      <c r="B611" s="79"/>
      <c r="C611" s="78"/>
      <c r="D611" s="79"/>
    </row>
    <row r="612" spans="1:4" ht="12.75">
      <c r="A612" s="78"/>
      <c r="B612" s="79"/>
      <c r="C612" s="78"/>
      <c r="D612" s="79"/>
    </row>
    <row r="613" spans="1:4" ht="12.75">
      <c r="A613" s="78"/>
      <c r="B613" s="79"/>
      <c r="C613" s="78"/>
      <c r="D613" s="79"/>
    </row>
    <row r="614" spans="1:4" ht="12.75">
      <c r="A614" s="78"/>
      <c r="B614" s="79"/>
      <c r="C614" s="78"/>
      <c r="D614" s="79"/>
    </row>
    <row r="615" spans="1:4" ht="12.75">
      <c r="A615" s="78"/>
      <c r="B615" s="79"/>
      <c r="C615" s="78"/>
      <c r="D615" s="79"/>
    </row>
    <row r="616" spans="1:4" ht="12.75">
      <c r="A616" s="78"/>
      <c r="B616" s="79"/>
      <c r="C616" s="78"/>
      <c r="D616" s="79"/>
    </row>
    <row r="617" spans="1:4" ht="12.75">
      <c r="A617" s="78"/>
      <c r="B617" s="79"/>
      <c r="C617" s="78"/>
      <c r="D617" s="79"/>
    </row>
    <row r="618" spans="1:4" ht="12.75">
      <c r="A618" s="78"/>
      <c r="B618" s="79"/>
      <c r="C618" s="78"/>
      <c r="D618" s="79"/>
    </row>
    <row r="619" spans="1:4" ht="12.75">
      <c r="A619" s="78"/>
      <c r="B619" s="79"/>
      <c r="C619" s="78"/>
      <c r="D619" s="79"/>
    </row>
    <row r="620" spans="1:4" ht="12.75">
      <c r="A620" s="78"/>
      <c r="B620" s="79"/>
      <c r="C620" s="78"/>
      <c r="D620" s="79"/>
    </row>
    <row r="621" spans="1:4" ht="12.75">
      <c r="A621" s="78"/>
      <c r="B621" s="79"/>
      <c r="C621" s="78"/>
      <c r="D621" s="79"/>
    </row>
    <row r="622" spans="1:4" ht="12.75">
      <c r="A622" s="78"/>
      <c r="B622" s="79"/>
      <c r="C622" s="78"/>
      <c r="D622" s="79"/>
    </row>
    <row r="623" spans="1:4" ht="12.75">
      <c r="A623" s="78"/>
      <c r="B623" s="79"/>
      <c r="C623" s="78"/>
      <c r="D623" s="79"/>
    </row>
    <row r="624" spans="1:4" ht="12.75">
      <c r="A624" s="78"/>
      <c r="B624" s="79"/>
      <c r="C624" s="78"/>
      <c r="D624" s="79"/>
    </row>
    <row r="625" spans="1:4" ht="12.75">
      <c r="A625" s="78"/>
      <c r="B625" s="79"/>
      <c r="C625" s="78"/>
      <c r="D625" s="79"/>
    </row>
    <row r="626" spans="1:4" ht="12.75">
      <c r="A626" s="78"/>
      <c r="B626" s="79"/>
      <c r="C626" s="78"/>
      <c r="D626" s="79"/>
    </row>
    <row r="627" spans="1:4" ht="12.75">
      <c r="A627" s="78"/>
      <c r="B627" s="79"/>
      <c r="C627" s="78"/>
      <c r="D627" s="79"/>
    </row>
    <row r="628" spans="1:4" ht="12.75">
      <c r="A628" s="78"/>
      <c r="B628" s="79"/>
      <c r="C628" s="78"/>
      <c r="D628" s="79"/>
    </row>
    <row r="629" spans="1:4" ht="12.75">
      <c r="A629" s="78"/>
      <c r="B629" s="79"/>
      <c r="C629" s="78"/>
      <c r="D629" s="79"/>
    </row>
    <row r="630" spans="1:4" ht="12.75">
      <c r="A630" s="78"/>
      <c r="B630" s="79"/>
      <c r="C630" s="78"/>
      <c r="D630" s="79"/>
    </row>
    <row r="631" spans="1:4" ht="12.75">
      <c r="A631" s="78"/>
      <c r="B631" s="79"/>
      <c r="C631" s="78"/>
      <c r="D631" s="79"/>
    </row>
    <row r="632" spans="1:4" ht="12.75">
      <c r="A632" s="78"/>
      <c r="B632" s="79"/>
      <c r="C632" s="78"/>
      <c r="D632" s="79"/>
    </row>
    <row r="633" spans="1:4" ht="12.75">
      <c r="A633" s="78"/>
      <c r="B633" s="79"/>
      <c r="C633" s="78"/>
      <c r="D633" s="79"/>
    </row>
    <row r="634" spans="1:4" ht="12.75">
      <c r="A634" s="78"/>
      <c r="B634" s="79"/>
      <c r="C634" s="78"/>
      <c r="D634" s="79"/>
    </row>
    <row r="635" spans="1:4" ht="12.75">
      <c r="A635" s="78"/>
      <c r="B635" s="79"/>
      <c r="C635" s="78"/>
      <c r="D635" s="79"/>
    </row>
    <row r="636" spans="1:4" ht="12.75">
      <c r="A636" s="78"/>
      <c r="B636" s="79"/>
      <c r="C636" s="78"/>
      <c r="D636" s="79"/>
    </row>
    <row r="637" spans="1:4" ht="12.75">
      <c r="A637" s="78"/>
      <c r="B637" s="79"/>
      <c r="C637" s="78"/>
      <c r="D637" s="79"/>
    </row>
    <row r="638" spans="1:4" ht="12.75">
      <c r="A638" s="78"/>
      <c r="B638" s="79"/>
      <c r="C638" s="78"/>
      <c r="D638" s="79"/>
    </row>
    <row r="639" spans="1:4" ht="12.75">
      <c r="A639" s="78"/>
      <c r="B639" s="79"/>
      <c r="C639" s="78"/>
      <c r="D639" s="79"/>
    </row>
    <row r="640" spans="1:4" ht="12.75">
      <c r="A640" s="78"/>
      <c r="B640" s="79"/>
      <c r="C640" s="78"/>
      <c r="D640" s="79"/>
    </row>
    <row r="641" spans="1:4" ht="12.75">
      <c r="A641" s="78"/>
      <c r="B641" s="79"/>
      <c r="C641" s="78"/>
      <c r="D641" s="79"/>
    </row>
    <row r="642" spans="1:4" ht="12.75">
      <c r="A642" s="78"/>
      <c r="B642" s="79"/>
      <c r="C642" s="78"/>
      <c r="D642" s="79"/>
    </row>
    <row r="643" spans="1:4" ht="12.75">
      <c r="A643" s="78"/>
      <c r="B643" s="79"/>
      <c r="C643" s="78"/>
      <c r="D643" s="79"/>
    </row>
    <row r="644" spans="1:4" ht="12.75">
      <c r="A644" s="78"/>
      <c r="B644" s="79"/>
      <c r="C644" s="78"/>
      <c r="D644" s="79"/>
    </row>
    <row r="645" spans="1:4" ht="12.75">
      <c r="A645" s="78"/>
      <c r="B645" s="79"/>
      <c r="C645" s="78"/>
      <c r="D645" s="79"/>
    </row>
    <row r="646" spans="1:4" ht="12.75">
      <c r="A646" s="78"/>
      <c r="B646" s="79"/>
      <c r="C646" s="78"/>
      <c r="D646" s="79"/>
    </row>
    <row r="647" spans="1:4" ht="12.75">
      <c r="A647" s="78"/>
      <c r="B647" s="79"/>
      <c r="C647" s="78"/>
      <c r="D647" s="79"/>
    </row>
    <row r="648" spans="1:4" ht="12.75">
      <c r="A648" s="78"/>
      <c r="B648" s="79"/>
      <c r="C648" s="78"/>
      <c r="D648" s="79"/>
    </row>
    <row r="649" spans="1:4" ht="12.75">
      <c r="A649" s="78"/>
      <c r="B649" s="79"/>
      <c r="C649" s="78"/>
      <c r="D649" s="79"/>
    </row>
    <row r="650" spans="1:4" ht="12.75">
      <c r="A650" s="78"/>
      <c r="B650" s="79"/>
      <c r="C650" s="78"/>
      <c r="D650" s="79"/>
    </row>
    <row r="651" spans="1:4" ht="12.75">
      <c r="A651" s="78"/>
      <c r="B651" s="79"/>
      <c r="C651" s="78"/>
      <c r="D651" s="79"/>
    </row>
    <row r="652" spans="1:4" ht="12.75">
      <c r="A652" s="78"/>
      <c r="B652" s="79"/>
      <c r="C652" s="78"/>
      <c r="D652" s="79"/>
    </row>
    <row r="653" spans="1:4" ht="12.75">
      <c r="A653" s="78"/>
      <c r="B653" s="79"/>
      <c r="C653" s="78"/>
      <c r="D653" s="79"/>
    </row>
    <row r="654" spans="1:4" ht="12.75">
      <c r="A654" s="78"/>
      <c r="B654" s="79"/>
      <c r="C654" s="78"/>
      <c r="D654" s="79"/>
    </row>
    <row r="655" spans="1:4" ht="12.75">
      <c r="A655" s="78"/>
      <c r="B655" s="79"/>
      <c r="C655" s="78"/>
      <c r="D655" s="79"/>
    </row>
    <row r="656" spans="1:4" ht="12.75">
      <c r="A656" s="78"/>
      <c r="B656" s="79"/>
      <c r="C656" s="78"/>
      <c r="D656" s="79"/>
    </row>
    <row r="657" spans="1:4" ht="12.75">
      <c r="A657" s="78"/>
      <c r="B657" s="79"/>
      <c r="C657" s="78"/>
      <c r="D657" s="79"/>
    </row>
    <row r="658" spans="1:4" ht="12.75">
      <c r="A658" s="78"/>
      <c r="B658" s="79"/>
      <c r="C658" s="78"/>
      <c r="D658" s="79"/>
    </row>
    <row r="659" spans="1:4" ht="12.75">
      <c r="A659" s="78"/>
      <c r="B659" s="79"/>
      <c r="C659" s="78"/>
      <c r="D659" s="79"/>
    </row>
    <row r="660" spans="1:4" ht="12.75">
      <c r="A660" s="78"/>
      <c r="B660" s="79"/>
      <c r="C660" s="78"/>
      <c r="D660" s="79"/>
    </row>
    <row r="661" spans="1:4" ht="12.75">
      <c r="A661" s="78"/>
      <c r="B661" s="79"/>
      <c r="C661" s="78"/>
      <c r="D661" s="79"/>
    </row>
    <row r="662" spans="1:4" ht="12.75">
      <c r="A662" s="78"/>
      <c r="B662" s="79"/>
      <c r="C662" s="78"/>
      <c r="D662" s="79"/>
    </row>
    <row r="663" spans="1:4" ht="12.75">
      <c r="A663" s="78"/>
      <c r="B663" s="79"/>
      <c r="C663" s="78"/>
      <c r="D663" s="79"/>
    </row>
    <row r="664" spans="1:4" ht="12.75">
      <c r="A664" s="78"/>
      <c r="B664" s="79"/>
      <c r="C664" s="78"/>
      <c r="D664" s="79"/>
    </row>
    <row r="665" spans="1:4" ht="12.75">
      <c r="A665" s="78"/>
      <c r="B665" s="79"/>
      <c r="C665" s="78"/>
      <c r="D665" s="79"/>
    </row>
    <row r="666" spans="1:4" ht="12.75">
      <c r="A666" s="78"/>
      <c r="B666" s="79"/>
      <c r="C666" s="78"/>
      <c r="D666" s="79"/>
    </row>
    <row r="667" spans="1:4" ht="12.75">
      <c r="A667" s="78"/>
      <c r="B667" s="79"/>
      <c r="C667" s="78"/>
      <c r="D667" s="79"/>
    </row>
    <row r="668" spans="1:4" ht="12.75">
      <c r="A668" s="78"/>
      <c r="B668" s="79"/>
      <c r="C668" s="78"/>
      <c r="D668" s="79"/>
    </row>
    <row r="669" spans="1:4" ht="12.75">
      <c r="A669" s="78"/>
      <c r="B669" s="79"/>
      <c r="C669" s="78"/>
      <c r="D669" s="79"/>
    </row>
    <row r="670" spans="1:4" ht="12.75">
      <c r="A670" s="78"/>
      <c r="B670" s="79"/>
      <c r="C670" s="78"/>
      <c r="D670" s="79"/>
    </row>
    <row r="671" spans="1:4" ht="12.75">
      <c r="A671" s="78"/>
      <c r="B671" s="79"/>
      <c r="C671" s="78"/>
      <c r="D671" s="79"/>
    </row>
    <row r="672" spans="1:4" ht="12.75">
      <c r="A672" s="78"/>
      <c r="B672" s="79"/>
      <c r="C672" s="78"/>
      <c r="D672" s="79"/>
    </row>
    <row r="673" spans="1:4" ht="12.75">
      <c r="A673" s="78"/>
      <c r="B673" s="79"/>
      <c r="C673" s="78"/>
      <c r="D673" s="79"/>
    </row>
    <row r="674" spans="1:4" ht="12.75">
      <c r="A674" s="78"/>
      <c r="B674" s="79"/>
      <c r="C674" s="78"/>
      <c r="D674" s="79"/>
    </row>
    <row r="675" spans="1:4" ht="12.75">
      <c r="A675" s="78"/>
      <c r="B675" s="79"/>
      <c r="C675" s="78"/>
      <c r="D675" s="79"/>
    </row>
    <row r="676" spans="1:4" ht="12.75">
      <c r="A676" s="78"/>
      <c r="B676" s="79"/>
      <c r="C676" s="78"/>
      <c r="D676" s="79"/>
    </row>
    <row r="677" spans="1:4" ht="12.75">
      <c r="A677" s="78"/>
      <c r="B677" s="79"/>
      <c r="C677" s="78"/>
      <c r="D677" s="79"/>
    </row>
    <row r="678" spans="1:4" ht="12.75">
      <c r="A678" s="78"/>
      <c r="B678" s="79"/>
      <c r="C678" s="78"/>
      <c r="D678" s="79"/>
    </row>
    <row r="679" spans="1:4" ht="12.75">
      <c r="A679" s="78"/>
      <c r="B679" s="79"/>
      <c r="C679" s="78"/>
      <c r="D679" s="79"/>
    </row>
    <row r="680" spans="1:4" ht="12.75">
      <c r="A680" s="78"/>
      <c r="B680" s="79"/>
      <c r="C680" s="78"/>
      <c r="D680" s="79"/>
    </row>
    <row r="681" spans="1:4" ht="12.75">
      <c r="A681" s="78"/>
      <c r="B681" s="79"/>
      <c r="C681" s="78"/>
      <c r="D681" s="79"/>
    </row>
    <row r="682" spans="1:4" ht="12.75">
      <c r="A682" s="78"/>
      <c r="B682" s="79"/>
      <c r="C682" s="78"/>
      <c r="D682" s="79"/>
    </row>
    <row r="683" spans="1:4" ht="12.75">
      <c r="A683" s="78"/>
      <c r="B683" s="79"/>
      <c r="C683" s="78"/>
      <c r="D683" s="79"/>
    </row>
    <row r="684" spans="1:4" ht="12.75">
      <c r="A684" s="78"/>
      <c r="B684" s="79"/>
      <c r="C684" s="78"/>
      <c r="D684" s="79"/>
    </row>
    <row r="685" spans="1:4" ht="12.75">
      <c r="A685" s="78"/>
      <c r="B685" s="79"/>
      <c r="C685" s="78"/>
      <c r="D685" s="79"/>
    </row>
    <row r="686" spans="1:4" ht="12.75">
      <c r="A686" s="78"/>
      <c r="B686" s="79"/>
      <c r="C686" s="78"/>
      <c r="D686" s="79"/>
    </row>
    <row r="687" spans="1:4" ht="12.75">
      <c r="A687" s="78"/>
      <c r="B687" s="79"/>
      <c r="C687" s="78"/>
      <c r="D687" s="79"/>
    </row>
    <row r="688" spans="1:4" ht="12.75">
      <c r="A688" s="78"/>
      <c r="B688" s="79"/>
      <c r="C688" s="78"/>
      <c r="D688" s="79"/>
    </row>
    <row r="689" spans="1:4" ht="12.75">
      <c r="A689" s="78"/>
      <c r="B689" s="79"/>
      <c r="C689" s="78"/>
      <c r="D689" s="79"/>
    </row>
    <row r="690" spans="1:4" ht="12.75">
      <c r="A690" s="78"/>
      <c r="B690" s="79"/>
      <c r="C690" s="78"/>
      <c r="D690" s="79"/>
    </row>
    <row r="691" spans="1:4" ht="12.75">
      <c r="A691" s="78"/>
      <c r="B691" s="79"/>
      <c r="C691" s="78"/>
      <c r="D691" s="79"/>
    </row>
    <row r="692" spans="1:4" ht="12.75">
      <c r="A692" s="78"/>
      <c r="B692" s="79"/>
      <c r="C692" s="78"/>
      <c r="D692" s="79"/>
    </row>
    <row r="693" spans="1:4" ht="12.75">
      <c r="A693" s="78"/>
      <c r="B693" s="79"/>
      <c r="C693" s="78"/>
      <c r="D693" s="79"/>
    </row>
    <row r="694" spans="1:4" ht="12.75">
      <c r="A694" s="78"/>
      <c r="B694" s="79"/>
      <c r="C694" s="78"/>
      <c r="D694" s="79"/>
    </row>
    <row r="695" spans="1:4" ht="12.75">
      <c r="A695" s="78"/>
      <c r="B695" s="79"/>
      <c r="C695" s="78"/>
      <c r="D695" s="79"/>
    </row>
    <row r="696" spans="1:4" ht="12.75">
      <c r="A696" s="78"/>
      <c r="B696" s="79"/>
      <c r="C696" s="78"/>
      <c r="D696" s="79"/>
    </row>
    <row r="697" spans="1:4" ht="12.75">
      <c r="A697" s="78"/>
      <c r="B697" s="79"/>
      <c r="C697" s="78"/>
      <c r="D697" s="79"/>
    </row>
    <row r="698" spans="1:4" ht="12.75">
      <c r="A698" s="78"/>
      <c r="B698" s="79"/>
      <c r="C698" s="78"/>
      <c r="D698" s="79"/>
    </row>
    <row r="699" spans="1:4" ht="12.75">
      <c r="A699" s="78"/>
      <c r="B699" s="79"/>
      <c r="C699" s="78"/>
      <c r="D699" s="79"/>
    </row>
    <row r="700" spans="1:4" ht="12.75">
      <c r="A700" s="78"/>
      <c r="B700" s="79"/>
      <c r="C700" s="78"/>
      <c r="D700" s="79"/>
    </row>
    <row r="701" spans="1:4" ht="12.75">
      <c r="A701" s="78"/>
      <c r="B701" s="79"/>
      <c r="C701" s="78"/>
      <c r="D701" s="79"/>
    </row>
    <row r="702" spans="1:4" ht="12.75">
      <c r="A702" s="78"/>
      <c r="B702" s="79"/>
      <c r="C702" s="78"/>
      <c r="D702" s="79"/>
    </row>
    <row r="703" spans="1:4" ht="12.75">
      <c r="A703" s="78"/>
      <c r="B703" s="79"/>
      <c r="C703" s="78"/>
      <c r="D703" s="79"/>
    </row>
    <row r="704" spans="1:4" ht="12.75">
      <c r="A704" s="78"/>
      <c r="B704" s="79"/>
      <c r="C704" s="78"/>
      <c r="D704" s="79"/>
    </row>
    <row r="705" spans="1:4" ht="12.75">
      <c r="A705" s="78"/>
      <c r="B705" s="79"/>
      <c r="C705" s="78"/>
      <c r="D705" s="79"/>
    </row>
    <row r="706" spans="1:4" ht="12.75">
      <c r="A706" s="78"/>
      <c r="B706" s="79"/>
      <c r="C706" s="78"/>
      <c r="D706" s="79"/>
    </row>
    <row r="707" spans="1:4" ht="12.75">
      <c r="A707" s="78"/>
      <c r="B707" s="79"/>
      <c r="C707" s="78"/>
      <c r="D707" s="79"/>
    </row>
    <row r="708" spans="1:4" ht="12.75">
      <c r="A708" s="78"/>
      <c r="B708" s="79"/>
      <c r="C708" s="78"/>
      <c r="D708" s="79"/>
    </row>
    <row r="709" spans="1:4" ht="12.75">
      <c r="A709" s="78"/>
      <c r="B709" s="79"/>
      <c r="C709" s="78"/>
      <c r="D709" s="79"/>
    </row>
    <row r="710" spans="1:4" ht="12.75">
      <c r="A710" s="78"/>
      <c r="B710" s="79"/>
      <c r="C710" s="78"/>
      <c r="D710" s="79"/>
    </row>
    <row r="711" spans="1:4" ht="12.75">
      <c r="A711" s="78"/>
      <c r="B711" s="79"/>
      <c r="C711" s="78"/>
      <c r="D711" s="79"/>
    </row>
    <row r="712" spans="1:4" ht="12.75">
      <c r="A712" s="78"/>
      <c r="B712" s="79"/>
      <c r="C712" s="78"/>
      <c r="D712" s="79"/>
    </row>
    <row r="713" spans="1:4" ht="12.75">
      <c r="A713" s="78"/>
      <c r="B713" s="79"/>
      <c r="C713" s="78"/>
      <c r="D713" s="79"/>
    </row>
    <row r="714" spans="1:4" ht="12.75">
      <c r="A714" s="78"/>
      <c r="B714" s="79"/>
      <c r="C714" s="78"/>
      <c r="D714" s="79"/>
    </row>
    <row r="715" spans="1:4" ht="12.75">
      <c r="A715" s="78"/>
      <c r="B715" s="79"/>
      <c r="C715" s="78"/>
      <c r="D715" s="79"/>
    </row>
    <row r="716" spans="1:4" ht="12.75">
      <c r="A716" s="78"/>
      <c r="B716" s="79"/>
      <c r="C716" s="78"/>
      <c r="D716" s="79"/>
    </row>
    <row r="717" spans="1:4" ht="12.75">
      <c r="A717" s="78"/>
      <c r="B717" s="79"/>
      <c r="C717" s="78"/>
      <c r="D717" s="79"/>
    </row>
    <row r="718" spans="1:4" ht="12.75">
      <c r="A718" s="78"/>
      <c r="B718" s="79"/>
      <c r="C718" s="78"/>
      <c r="D718" s="79"/>
    </row>
    <row r="719" spans="1:4" ht="12.75">
      <c r="A719" s="78"/>
      <c r="B719" s="79"/>
      <c r="C719" s="78"/>
      <c r="D719" s="79"/>
    </row>
    <row r="720" spans="1:4" ht="12.75">
      <c r="A720" s="78"/>
      <c r="B720" s="79"/>
      <c r="C720" s="78"/>
      <c r="D720" s="79"/>
    </row>
    <row r="721" spans="1:4" ht="12.75">
      <c r="A721" s="78"/>
      <c r="B721" s="79"/>
      <c r="C721" s="78"/>
      <c r="D721" s="79"/>
    </row>
    <row r="722" spans="1:4" ht="12.75">
      <c r="A722" s="78"/>
      <c r="B722" s="79"/>
      <c r="C722" s="78"/>
      <c r="D722" s="79"/>
    </row>
    <row r="723" spans="1:4" ht="12.75">
      <c r="A723" s="78"/>
      <c r="B723" s="79"/>
      <c r="C723" s="78"/>
      <c r="D723" s="79"/>
    </row>
    <row r="724" spans="1:4" ht="12.75">
      <c r="A724" s="78"/>
      <c r="B724" s="79"/>
      <c r="C724" s="78"/>
      <c r="D724" s="79"/>
    </row>
    <row r="725" spans="1:4" ht="12.75">
      <c r="A725" s="78"/>
      <c r="B725" s="79"/>
      <c r="C725" s="78"/>
      <c r="D725" s="79"/>
    </row>
    <row r="726" spans="1:4" ht="12.75">
      <c r="A726" s="78"/>
      <c r="B726" s="79"/>
      <c r="C726" s="78"/>
      <c r="D726" s="79"/>
    </row>
    <row r="727" spans="1:4" ht="12.75">
      <c r="A727" s="78"/>
      <c r="B727" s="79"/>
      <c r="C727" s="78"/>
      <c r="D727" s="79"/>
    </row>
    <row r="728" spans="1:4" ht="12.75">
      <c r="A728" s="78"/>
      <c r="B728" s="79"/>
      <c r="C728" s="78"/>
      <c r="D728" s="79"/>
    </row>
    <row r="729" spans="1:4" ht="12.75">
      <c r="A729" s="78"/>
      <c r="B729" s="79"/>
      <c r="C729" s="78"/>
      <c r="D729" s="79"/>
    </row>
    <row r="730" spans="1:4" ht="12.75">
      <c r="A730" s="78"/>
      <c r="B730" s="79"/>
      <c r="C730" s="78"/>
      <c r="D730" s="79"/>
    </row>
    <row r="731" spans="1:4" ht="12.75">
      <c r="A731" s="78"/>
      <c r="B731" s="79"/>
      <c r="C731" s="78"/>
      <c r="D731" s="79"/>
    </row>
    <row r="732" spans="1:4" ht="12.75">
      <c r="A732" s="78"/>
      <c r="B732" s="79"/>
      <c r="C732" s="78"/>
      <c r="D732" s="79"/>
    </row>
    <row r="733" spans="1:4" ht="12.75">
      <c r="A733" s="78"/>
      <c r="B733" s="79"/>
      <c r="C733" s="78"/>
      <c r="D733" s="79"/>
    </row>
    <row r="734" spans="1:4" ht="12.75">
      <c r="A734" s="78"/>
      <c r="B734" s="79"/>
      <c r="C734" s="78"/>
      <c r="D734" s="79"/>
    </row>
    <row r="735" spans="1:4" ht="12.75">
      <c r="A735" s="78"/>
      <c r="B735" s="79"/>
      <c r="C735" s="78"/>
      <c r="D735" s="79"/>
    </row>
    <row r="736" spans="1:4" ht="12.75">
      <c r="A736" s="78"/>
      <c r="B736" s="79"/>
      <c r="C736" s="78"/>
      <c r="D736" s="79"/>
    </row>
    <row r="737" spans="1:4" ht="12.75">
      <c r="A737" s="78"/>
      <c r="B737" s="79"/>
      <c r="C737" s="78"/>
      <c r="D737" s="79"/>
    </row>
    <row r="738" spans="1:4" ht="12.75">
      <c r="A738" s="78"/>
      <c r="B738" s="79"/>
      <c r="C738" s="78"/>
      <c r="D738" s="79"/>
    </row>
    <row r="739" spans="1:4" ht="12.75">
      <c r="A739" s="78"/>
      <c r="B739" s="79"/>
      <c r="C739" s="78"/>
      <c r="D739" s="79"/>
    </row>
    <row r="740" spans="1:4" ht="12.75">
      <c r="A740" s="78"/>
      <c r="B740" s="79"/>
      <c r="C740" s="78"/>
      <c r="D740" s="79"/>
    </row>
    <row r="741" spans="1:4" ht="12.75">
      <c r="A741" s="78"/>
      <c r="B741" s="79"/>
      <c r="C741" s="78"/>
      <c r="D741" s="79"/>
    </row>
    <row r="742" spans="1:4" ht="12.75">
      <c r="A742" s="78"/>
      <c r="B742" s="79"/>
      <c r="C742" s="78"/>
      <c r="D742" s="79"/>
    </row>
    <row r="743" spans="1:4" ht="12.75">
      <c r="A743" s="78"/>
      <c r="B743" s="79"/>
      <c r="C743" s="78"/>
      <c r="D743" s="79"/>
    </row>
    <row r="744" spans="1:4" ht="12.75">
      <c r="A744" s="78"/>
      <c r="B744" s="79"/>
      <c r="C744" s="78"/>
      <c r="D744" s="79"/>
    </row>
    <row r="745" spans="1:4" ht="12.75">
      <c r="A745" s="78"/>
      <c r="B745" s="79"/>
      <c r="C745" s="78"/>
      <c r="D745" s="79"/>
    </row>
    <row r="746" spans="1:4" ht="12.75">
      <c r="A746" s="78"/>
      <c r="B746" s="79"/>
      <c r="C746" s="78"/>
      <c r="D746" s="79"/>
    </row>
    <row r="747" spans="1:4" ht="12.75">
      <c r="A747" s="78"/>
      <c r="B747" s="79"/>
      <c r="C747" s="78"/>
      <c r="D747" s="79"/>
    </row>
    <row r="748" spans="1:4" ht="12.75">
      <c r="A748" s="78"/>
      <c r="B748" s="79"/>
      <c r="C748" s="78"/>
      <c r="D748" s="79"/>
    </row>
    <row r="749" spans="1:4" ht="12.75">
      <c r="A749" s="78"/>
      <c r="B749" s="79"/>
      <c r="C749" s="78"/>
      <c r="D749" s="79"/>
    </row>
    <row r="750" spans="1:4" ht="12.75">
      <c r="A750" s="78"/>
      <c r="B750" s="79"/>
      <c r="C750" s="78"/>
      <c r="D750" s="79"/>
    </row>
    <row r="751" spans="1:4" ht="12.75">
      <c r="A751" s="78"/>
      <c r="B751" s="79"/>
      <c r="C751" s="78"/>
      <c r="D751" s="79"/>
    </row>
    <row r="752" spans="1:4" ht="12.75">
      <c r="A752" s="78"/>
      <c r="B752" s="79"/>
      <c r="C752" s="78"/>
      <c r="D752" s="79"/>
    </row>
    <row r="753" spans="1:4" ht="12.75">
      <c r="A753" s="78"/>
      <c r="B753" s="79"/>
      <c r="C753" s="78"/>
      <c r="D753" s="79"/>
    </row>
    <row r="754" spans="1:4" ht="12.75">
      <c r="A754" s="78"/>
      <c r="B754" s="79"/>
      <c r="C754" s="78"/>
      <c r="D754" s="79"/>
    </row>
    <row r="755" spans="1:4" ht="12.75">
      <c r="A755" s="78"/>
      <c r="B755" s="79"/>
      <c r="C755" s="78"/>
      <c r="D755" s="79"/>
    </row>
    <row r="756" spans="1:4" ht="12.75">
      <c r="A756" s="78"/>
      <c r="B756" s="79"/>
      <c r="C756" s="78"/>
      <c r="D756" s="79"/>
    </row>
    <row r="757" spans="1:4" ht="12.75">
      <c r="A757" s="78"/>
      <c r="B757" s="79"/>
      <c r="C757" s="78"/>
      <c r="D757" s="79"/>
    </row>
    <row r="758" spans="1:4" ht="12.75">
      <c r="A758" s="78"/>
      <c r="B758" s="79"/>
      <c r="C758" s="78"/>
      <c r="D758" s="79"/>
    </row>
    <row r="759" spans="1:4" ht="12.75">
      <c r="A759" s="78"/>
      <c r="B759" s="79"/>
      <c r="C759" s="78"/>
      <c r="D759" s="79"/>
    </row>
    <row r="760" spans="1:4" ht="12.75">
      <c r="A760" s="78"/>
      <c r="B760" s="79"/>
      <c r="C760" s="78"/>
      <c r="D760" s="79"/>
    </row>
    <row r="761" spans="1:4" ht="12.75">
      <c r="A761" s="78"/>
      <c r="B761" s="79"/>
      <c r="C761" s="78"/>
      <c r="D761" s="79"/>
    </row>
    <row r="762" spans="1:4" ht="12.75">
      <c r="A762" s="78"/>
      <c r="B762" s="79"/>
      <c r="C762" s="78"/>
      <c r="D762" s="79"/>
    </row>
    <row r="763" spans="1:4" ht="12.75">
      <c r="A763" s="78"/>
      <c r="B763" s="79"/>
      <c r="C763" s="78"/>
      <c r="D763" s="79"/>
    </row>
    <row r="764" spans="1:4" ht="12.75">
      <c r="A764" s="78"/>
      <c r="B764" s="79"/>
      <c r="C764" s="78"/>
      <c r="D764" s="79"/>
    </row>
    <row r="765" spans="1:4" ht="12.75">
      <c r="A765" s="78"/>
      <c r="B765" s="79"/>
      <c r="C765" s="78"/>
      <c r="D765" s="79"/>
    </row>
    <row r="766" spans="1:4" ht="12.75">
      <c r="A766" s="78"/>
      <c r="B766" s="79"/>
      <c r="C766" s="78"/>
      <c r="D766" s="79"/>
    </row>
    <row r="767" spans="1:4" ht="12.75">
      <c r="A767" s="78"/>
      <c r="B767" s="79"/>
      <c r="C767" s="78"/>
      <c r="D767" s="79"/>
    </row>
    <row r="768" spans="1:4" ht="12.75">
      <c r="A768" s="78"/>
      <c r="B768" s="79"/>
      <c r="C768" s="78"/>
      <c r="D768" s="79"/>
    </row>
    <row r="769" spans="1:4" ht="12.75">
      <c r="A769" s="78"/>
      <c r="B769" s="79"/>
      <c r="C769" s="78"/>
      <c r="D769" s="79"/>
    </row>
    <row r="770" spans="1:4" ht="12.75">
      <c r="A770" s="78"/>
      <c r="B770" s="79"/>
      <c r="C770" s="78"/>
      <c r="D770" s="79"/>
    </row>
    <row r="771" spans="1:4" ht="12.75">
      <c r="A771" s="78"/>
      <c r="B771" s="79"/>
      <c r="C771" s="78"/>
      <c r="D771" s="79"/>
    </row>
    <row r="772" spans="1:4" ht="12.75">
      <c r="A772" s="78"/>
      <c r="B772" s="79"/>
      <c r="C772" s="78"/>
      <c r="D772" s="79"/>
    </row>
    <row r="773" spans="1:4" ht="12.75">
      <c r="A773" s="78"/>
      <c r="B773" s="79"/>
      <c r="C773" s="78"/>
      <c r="D773" s="79"/>
    </row>
    <row r="774" spans="1:4" ht="12.75">
      <c r="A774" s="78"/>
      <c r="B774" s="79"/>
      <c r="C774" s="78"/>
      <c r="D774" s="79"/>
    </row>
    <row r="775" spans="1:4" ht="12.75">
      <c r="A775" s="78"/>
      <c r="B775" s="79"/>
      <c r="C775" s="78"/>
      <c r="D775" s="79"/>
    </row>
    <row r="776" spans="1:4" ht="12.75">
      <c r="A776" s="78"/>
      <c r="B776" s="79"/>
      <c r="C776" s="78"/>
      <c r="D776" s="79"/>
    </row>
    <row r="777" spans="1:4" ht="12.75">
      <c r="A777" s="78"/>
      <c r="B777" s="79"/>
      <c r="C777" s="78"/>
      <c r="D777" s="79"/>
    </row>
    <row r="778" spans="1:4" ht="12.75">
      <c r="A778" s="78"/>
      <c r="B778" s="79"/>
      <c r="C778" s="78"/>
      <c r="D778" s="79"/>
    </row>
    <row r="779" spans="1:4" ht="12.75">
      <c r="A779" s="78"/>
      <c r="B779" s="79"/>
      <c r="C779" s="78"/>
      <c r="D779" s="79"/>
    </row>
    <row r="780" spans="1:4" ht="12.75">
      <c r="A780" s="78"/>
      <c r="B780" s="79"/>
      <c r="C780" s="78"/>
      <c r="D780" s="79"/>
    </row>
    <row r="781" spans="1:4" ht="12.75">
      <c r="A781" s="78"/>
      <c r="B781" s="79"/>
      <c r="C781" s="78"/>
      <c r="D781" s="79"/>
    </row>
    <row r="782" spans="1:4" ht="12.75">
      <c r="A782" s="78"/>
      <c r="B782" s="79"/>
      <c r="C782" s="78"/>
      <c r="D782" s="79"/>
    </row>
    <row r="783" spans="1:4" ht="12.75">
      <c r="A783" s="78"/>
      <c r="B783" s="79"/>
      <c r="C783" s="78"/>
      <c r="D783" s="79"/>
    </row>
    <row r="784" spans="1:4" ht="12.75">
      <c r="A784" s="78"/>
      <c r="B784" s="79"/>
      <c r="C784" s="78"/>
      <c r="D784" s="79"/>
    </row>
    <row r="785" spans="1:4" ht="12.75">
      <c r="A785" s="78"/>
      <c r="B785" s="79"/>
      <c r="C785" s="78"/>
      <c r="D785" s="79"/>
    </row>
    <row r="786" spans="1:4" ht="12.75">
      <c r="A786" s="78"/>
      <c r="B786" s="79"/>
      <c r="C786" s="78"/>
      <c r="D786" s="79"/>
    </row>
    <row r="787" spans="1:4" ht="12.75">
      <c r="A787" s="78"/>
      <c r="B787" s="79"/>
      <c r="C787" s="78"/>
      <c r="D787" s="79"/>
    </row>
    <row r="788" spans="1:4" ht="12.75">
      <c r="A788" s="78"/>
      <c r="B788" s="79"/>
      <c r="C788" s="78"/>
      <c r="D788" s="79"/>
    </row>
    <row r="789" spans="1:4" ht="12.75">
      <c r="A789" s="78"/>
      <c r="B789" s="79"/>
      <c r="C789" s="78"/>
      <c r="D789" s="79"/>
    </row>
    <row r="790" spans="1:4" ht="12.75">
      <c r="A790" s="78"/>
      <c r="B790" s="79"/>
      <c r="C790" s="78"/>
      <c r="D790" s="79"/>
    </row>
    <row r="791" spans="1:4" ht="12.75">
      <c r="A791" s="78"/>
      <c r="B791" s="79"/>
      <c r="C791" s="78"/>
      <c r="D791" s="79"/>
    </row>
    <row r="792" spans="1:4" ht="12.75">
      <c r="A792" s="78"/>
      <c r="B792" s="79"/>
      <c r="C792" s="78"/>
      <c r="D792" s="79"/>
    </row>
    <row r="793" spans="1:4" ht="12.75">
      <c r="A793" s="78"/>
      <c r="B793" s="79"/>
      <c r="C793" s="78"/>
      <c r="D793" s="79"/>
    </row>
    <row r="794" spans="1:4" ht="12.75">
      <c r="A794" s="78"/>
      <c r="B794" s="79"/>
      <c r="C794" s="78"/>
      <c r="D794" s="79"/>
    </row>
    <row r="795" spans="1:4" ht="12.75">
      <c r="A795" s="78"/>
      <c r="B795" s="79"/>
      <c r="C795" s="78"/>
      <c r="D795" s="79"/>
    </row>
    <row r="796" spans="1:4" ht="12.75">
      <c r="A796" s="78"/>
      <c r="B796" s="79"/>
      <c r="C796" s="78"/>
      <c r="D796" s="79"/>
    </row>
    <row r="797" spans="1:4" ht="12.75">
      <c r="A797" s="78"/>
      <c r="B797" s="79"/>
      <c r="C797" s="78"/>
      <c r="D797" s="79"/>
    </row>
    <row r="798" spans="1:4" ht="12.75">
      <c r="A798" s="78"/>
      <c r="B798" s="79"/>
      <c r="C798" s="78"/>
      <c r="D798" s="79"/>
    </row>
    <row r="799" spans="1:4" ht="12.75">
      <c r="A799" s="78"/>
      <c r="B799" s="79"/>
      <c r="C799" s="78"/>
      <c r="D799" s="79"/>
    </row>
    <row r="800" spans="1:4" ht="12.75">
      <c r="A800" s="78"/>
      <c r="B800" s="79"/>
      <c r="C800" s="78"/>
      <c r="D800" s="79"/>
    </row>
    <row r="801" spans="1:4" ht="12.75">
      <c r="A801" s="78"/>
      <c r="B801" s="79"/>
      <c r="C801" s="78"/>
      <c r="D801" s="79"/>
    </row>
    <row r="802" spans="1:4" ht="12.75">
      <c r="A802" s="78"/>
      <c r="B802" s="79"/>
      <c r="C802" s="78"/>
      <c r="D802" s="79"/>
    </row>
    <row r="803" spans="1:4" ht="12.75">
      <c r="A803" s="78"/>
      <c r="B803" s="79"/>
      <c r="C803" s="78"/>
      <c r="D803" s="79"/>
    </row>
    <row r="804" spans="1:4" ht="12.75">
      <c r="A804" s="78"/>
      <c r="B804" s="79"/>
      <c r="C804" s="78"/>
      <c r="D804" s="79"/>
    </row>
    <row r="805" spans="1:4" ht="12.75">
      <c r="A805" s="78"/>
      <c r="B805" s="79"/>
      <c r="C805" s="78"/>
      <c r="D805" s="79"/>
    </row>
    <row r="806" spans="1:4" ht="12.75">
      <c r="A806" s="78"/>
      <c r="B806" s="79"/>
      <c r="C806" s="78"/>
      <c r="D806" s="79"/>
    </row>
    <row r="807" spans="1:4" ht="12.75">
      <c r="A807" s="78"/>
      <c r="B807" s="79"/>
      <c r="C807" s="78"/>
      <c r="D807" s="79"/>
    </row>
    <row r="808" spans="1:4" ht="12.75">
      <c r="A808" s="78"/>
      <c r="B808" s="79"/>
      <c r="C808" s="78"/>
      <c r="D808" s="79"/>
    </row>
    <row r="809" spans="1:4" ht="12.75">
      <c r="A809" s="78"/>
      <c r="B809" s="79"/>
      <c r="C809" s="78"/>
      <c r="D809" s="79"/>
    </row>
    <row r="810" spans="1:4" ht="12.75">
      <c r="A810" s="78"/>
      <c r="B810" s="79"/>
      <c r="C810" s="78"/>
      <c r="D810" s="79"/>
    </row>
    <row r="811" spans="1:4" ht="12.75">
      <c r="A811" s="78"/>
      <c r="B811" s="79"/>
      <c r="C811" s="78"/>
      <c r="D811" s="79"/>
    </row>
    <row r="812" spans="1:4" ht="12.75">
      <c r="A812" s="78"/>
      <c r="B812" s="79"/>
      <c r="C812" s="78"/>
      <c r="D812" s="79"/>
    </row>
    <row r="813" spans="1:4" ht="12.75">
      <c r="A813" s="78"/>
      <c r="B813" s="79"/>
      <c r="C813" s="78"/>
      <c r="D813" s="79"/>
    </row>
    <row r="814" spans="1:4" ht="12.75">
      <c r="A814" s="78"/>
      <c r="B814" s="79"/>
      <c r="C814" s="78"/>
      <c r="D814" s="79"/>
    </row>
    <row r="815" spans="1:4" ht="12.75">
      <c r="A815" s="78"/>
      <c r="B815" s="79"/>
      <c r="C815" s="78"/>
      <c r="D815" s="79"/>
    </row>
    <row r="816" spans="1:4" ht="12.75">
      <c r="A816" s="78"/>
      <c r="B816" s="79"/>
      <c r="C816" s="78"/>
      <c r="D816" s="79"/>
    </row>
    <row r="817" spans="1:4" ht="12.75">
      <c r="A817" s="78"/>
      <c r="B817" s="79"/>
      <c r="C817" s="78"/>
      <c r="D817" s="79"/>
    </row>
    <row r="818" spans="1:4" ht="12.75">
      <c r="A818" s="78"/>
      <c r="B818" s="79"/>
      <c r="C818" s="78"/>
      <c r="D818" s="79"/>
    </row>
    <row r="819" spans="1:4" ht="12.75">
      <c r="A819" s="78"/>
      <c r="B819" s="79"/>
      <c r="C819" s="78"/>
      <c r="D819" s="79"/>
    </row>
    <row r="820" spans="1:4" ht="12.75">
      <c r="A820" s="78"/>
      <c r="B820" s="79"/>
      <c r="C820" s="78"/>
      <c r="D820" s="79"/>
    </row>
    <row r="821" spans="1:4" ht="12.75">
      <c r="A821" s="78"/>
      <c r="B821" s="79"/>
      <c r="C821" s="78"/>
      <c r="D821" s="79"/>
    </row>
    <row r="822" spans="1:4" ht="12.75">
      <c r="A822" s="78"/>
      <c r="B822" s="79"/>
      <c r="C822" s="78"/>
      <c r="D822" s="79"/>
    </row>
    <row r="823" spans="1:4" ht="12.75">
      <c r="A823" s="78"/>
      <c r="B823" s="79"/>
      <c r="C823" s="78"/>
      <c r="D823" s="79"/>
    </row>
    <row r="824" spans="1:4" ht="12.75">
      <c r="A824" s="78"/>
      <c r="B824" s="79"/>
      <c r="C824" s="78"/>
      <c r="D824" s="79"/>
    </row>
    <row r="825" spans="1:4" ht="12.75">
      <c r="A825" s="78"/>
      <c r="B825" s="79"/>
      <c r="C825" s="78"/>
      <c r="D825" s="79"/>
    </row>
    <row r="826" spans="1:4" ht="12.75">
      <c r="A826" s="78"/>
      <c r="B826" s="79"/>
      <c r="C826" s="78"/>
      <c r="D826" s="79"/>
    </row>
    <row r="827" spans="1:4" ht="12.75">
      <c r="A827" s="78"/>
      <c r="B827" s="79"/>
      <c r="C827" s="78"/>
      <c r="D827" s="79"/>
    </row>
    <row r="828" spans="1:4" ht="12.75">
      <c r="A828" s="78"/>
      <c r="B828" s="79"/>
      <c r="C828" s="78"/>
      <c r="D828" s="79"/>
    </row>
    <row r="829" spans="1:4" ht="12.75">
      <c r="A829" s="78"/>
      <c r="B829" s="79"/>
      <c r="C829" s="78"/>
      <c r="D829" s="79"/>
    </row>
    <row r="830" spans="1:4" ht="12.75">
      <c r="A830" s="78"/>
      <c r="B830" s="79"/>
      <c r="C830" s="78"/>
      <c r="D830" s="79"/>
    </row>
    <row r="831" spans="1:4" ht="12.75">
      <c r="A831" s="78"/>
      <c r="B831" s="79"/>
      <c r="C831" s="78"/>
      <c r="D831" s="79"/>
    </row>
    <row r="832" spans="1:4" ht="12.75">
      <c r="A832" s="78"/>
      <c r="B832" s="79"/>
      <c r="C832" s="78"/>
      <c r="D832" s="79"/>
    </row>
    <row r="833" spans="1:4" ht="12.75">
      <c r="A833" s="78"/>
      <c r="B833" s="79"/>
      <c r="C833" s="78"/>
      <c r="D833" s="79"/>
    </row>
    <row r="834" spans="1:4" ht="12.75">
      <c r="A834" s="78"/>
      <c r="B834" s="79"/>
      <c r="C834" s="78"/>
      <c r="D834" s="79"/>
    </row>
  </sheetData>
  <sheetProtection/>
  <mergeCells count="6">
    <mergeCell ref="C1:H1"/>
    <mergeCell ref="B2:H2"/>
    <mergeCell ref="B3:H3"/>
    <mergeCell ref="A4:H4"/>
    <mergeCell ref="B5:H5"/>
    <mergeCell ref="A8:H8"/>
  </mergeCells>
  <printOptions/>
  <pageMargins left="0.43" right="0.38" top="0.42" bottom="0.5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409"/>
  <sheetViews>
    <sheetView zoomScaleSheetLayoutView="100" zoomScalePageLayoutView="0" workbookViewId="0" topLeftCell="A392">
      <selection activeCell="B142" sqref="B142"/>
    </sheetView>
  </sheetViews>
  <sheetFormatPr defaultColWidth="9.00390625" defaultRowHeight="12.75"/>
  <cols>
    <col min="1" max="1" width="4.125" style="90" customWidth="1"/>
    <col min="2" max="2" width="59.875" style="90" customWidth="1"/>
    <col min="3" max="3" width="3.875" style="90" customWidth="1"/>
    <col min="4" max="4" width="3.75390625" style="90" customWidth="1"/>
    <col min="5" max="5" width="11.375" style="90" customWidth="1"/>
    <col min="6" max="6" width="5.375" style="90" customWidth="1"/>
    <col min="7" max="7" width="13.125" style="90" customWidth="1"/>
    <col min="8" max="8" width="15.75390625" style="90" customWidth="1"/>
    <col min="9" max="9" width="15.375" style="90" customWidth="1"/>
    <col min="10" max="16384" width="9.125" style="90" customWidth="1"/>
  </cols>
  <sheetData>
    <row r="1" spans="1:9" ht="15">
      <c r="A1" s="136"/>
      <c r="B1" s="216"/>
      <c r="C1" s="302" t="s">
        <v>667</v>
      </c>
      <c r="D1" s="303"/>
      <c r="E1" s="303"/>
      <c r="F1" s="303"/>
      <c r="G1" s="303"/>
      <c r="H1" s="303"/>
      <c r="I1" s="303"/>
    </row>
    <row r="2" spans="1:9" ht="15">
      <c r="A2" s="136"/>
      <c r="B2" s="302" t="s">
        <v>661</v>
      </c>
      <c r="C2" s="302"/>
      <c r="D2" s="303"/>
      <c r="E2" s="303"/>
      <c r="F2" s="303"/>
      <c r="G2" s="303"/>
      <c r="H2" s="303"/>
      <c r="I2" s="303"/>
    </row>
    <row r="3" spans="1:9" ht="15">
      <c r="A3" s="136"/>
      <c r="B3" s="302" t="s">
        <v>13</v>
      </c>
      <c r="C3" s="302"/>
      <c r="D3" s="303"/>
      <c r="E3" s="303"/>
      <c r="F3" s="303"/>
      <c r="G3" s="303"/>
      <c r="H3" s="303"/>
      <c r="I3" s="303"/>
    </row>
    <row r="4" spans="1:9" ht="15">
      <c r="A4" s="302" t="s">
        <v>800</v>
      </c>
      <c r="B4" s="304"/>
      <c r="C4" s="304"/>
      <c r="D4" s="303"/>
      <c r="E4" s="303"/>
      <c r="F4" s="303"/>
      <c r="G4" s="303"/>
      <c r="H4" s="303"/>
      <c r="I4" s="303"/>
    </row>
    <row r="5" spans="1:9" ht="15">
      <c r="A5" s="211"/>
      <c r="B5" s="302" t="s">
        <v>801</v>
      </c>
      <c r="C5" s="304"/>
      <c r="D5" s="303"/>
      <c r="E5" s="303"/>
      <c r="F5" s="303"/>
      <c r="G5" s="303"/>
      <c r="H5" s="303"/>
      <c r="I5" s="303"/>
    </row>
    <row r="6" spans="1:3" ht="12.75">
      <c r="A6" s="9"/>
      <c r="B6" s="10"/>
      <c r="C6" s="11"/>
    </row>
    <row r="7" spans="1:7" ht="15">
      <c r="A7" s="136"/>
      <c r="B7" s="302"/>
      <c r="C7" s="302"/>
      <c r="D7" s="304"/>
      <c r="E7" s="304"/>
      <c r="F7" s="304"/>
      <c r="G7" s="304"/>
    </row>
    <row r="8" spans="1:7" ht="15">
      <c r="A8" s="136"/>
      <c r="B8" s="197"/>
      <c r="C8" s="197"/>
      <c r="D8" s="198"/>
      <c r="E8" s="198"/>
      <c r="F8" s="198"/>
      <c r="G8" s="198"/>
    </row>
    <row r="9" spans="1:9" ht="74.25" customHeight="1">
      <c r="A9" s="171"/>
      <c r="B9" s="291" t="s">
        <v>821</v>
      </c>
      <c r="C9" s="291"/>
      <c r="D9" s="291"/>
      <c r="E9" s="291"/>
      <c r="F9" s="291"/>
      <c r="G9" s="291"/>
      <c r="H9" s="288"/>
      <c r="I9" s="288"/>
    </row>
    <row r="10" spans="1:7" ht="36" customHeight="1">
      <c r="A10" s="172"/>
      <c r="B10" s="291"/>
      <c r="C10" s="291"/>
      <c r="D10" s="291"/>
      <c r="E10" s="291"/>
      <c r="F10" s="291"/>
      <c r="G10" s="160" t="s">
        <v>159</v>
      </c>
    </row>
    <row r="11" spans="1:9" ht="12.75">
      <c r="A11" s="307" t="s">
        <v>90</v>
      </c>
      <c r="B11" s="309" t="s">
        <v>91</v>
      </c>
      <c r="C11" s="311" t="s">
        <v>249</v>
      </c>
      <c r="D11" s="311" t="s">
        <v>250</v>
      </c>
      <c r="E11" s="311" t="s">
        <v>94</v>
      </c>
      <c r="F11" s="311" t="s">
        <v>95</v>
      </c>
      <c r="G11" s="306" t="s">
        <v>222</v>
      </c>
      <c r="H11" s="307" t="s">
        <v>806</v>
      </c>
      <c r="I11" s="307" t="s">
        <v>809</v>
      </c>
    </row>
    <row r="12" spans="1:9" ht="22.5" customHeight="1">
      <c r="A12" s="308"/>
      <c r="B12" s="310"/>
      <c r="C12" s="312"/>
      <c r="D12" s="312"/>
      <c r="E12" s="312"/>
      <c r="F12" s="312"/>
      <c r="G12" s="306"/>
      <c r="H12" s="308"/>
      <c r="I12" s="308"/>
    </row>
    <row r="13" spans="1:9" ht="12.75">
      <c r="A13" s="91" t="s">
        <v>54</v>
      </c>
      <c r="B13" s="92">
        <v>2</v>
      </c>
      <c r="C13" s="93" t="s">
        <v>55</v>
      </c>
      <c r="D13" s="93" t="s">
        <v>198</v>
      </c>
      <c r="E13" s="93" t="s">
        <v>56</v>
      </c>
      <c r="F13" s="93" t="s">
        <v>57</v>
      </c>
      <c r="G13" s="94">
        <v>7</v>
      </c>
      <c r="H13" s="237"/>
      <c r="I13" s="237"/>
    </row>
    <row r="14" spans="1:9" ht="15.75">
      <c r="A14" s="173" t="s">
        <v>96</v>
      </c>
      <c r="B14" s="174" t="s">
        <v>259</v>
      </c>
      <c r="C14" s="97" t="s">
        <v>199</v>
      </c>
      <c r="D14" s="97"/>
      <c r="E14" s="97"/>
      <c r="F14" s="97"/>
      <c r="G14" s="258">
        <f>G15+G19+G25+G50+G56+G60</f>
        <v>106628.46319000001</v>
      </c>
      <c r="H14" s="258">
        <f>H15+H19+H25+H50+H56+H60</f>
        <v>87446.34948</v>
      </c>
      <c r="I14" s="259">
        <f>H14/G14*100</f>
        <v>82.01032525825714</v>
      </c>
    </row>
    <row r="15" spans="1:9" ht="33" customHeight="1">
      <c r="A15" s="95"/>
      <c r="B15" s="175" t="s">
        <v>128</v>
      </c>
      <c r="C15" s="97" t="s">
        <v>199</v>
      </c>
      <c r="D15" s="97" t="s">
        <v>200</v>
      </c>
      <c r="E15" s="97"/>
      <c r="F15" s="97"/>
      <c r="G15" s="258">
        <f aca="true" t="shared" si="0" ref="G15:H17">G16</f>
        <v>3851.62107</v>
      </c>
      <c r="H15" s="258">
        <f t="shared" si="0"/>
        <v>3141.27208</v>
      </c>
      <c r="I15" s="259">
        <f aca="true" t="shared" si="1" ref="I15:I78">H15/G15*100</f>
        <v>81.55714238005245</v>
      </c>
    </row>
    <row r="16" spans="1:9" ht="19.5" customHeight="1">
      <c r="A16" s="95"/>
      <c r="B16" s="111" t="s">
        <v>212</v>
      </c>
      <c r="C16" s="101" t="s">
        <v>199</v>
      </c>
      <c r="D16" s="101" t="s">
        <v>200</v>
      </c>
      <c r="E16" s="101" t="s">
        <v>289</v>
      </c>
      <c r="F16" s="101"/>
      <c r="G16" s="241">
        <f t="shared" si="0"/>
        <v>3851.62107</v>
      </c>
      <c r="H16" s="241">
        <f t="shared" si="0"/>
        <v>3141.27208</v>
      </c>
      <c r="I16" s="259">
        <f t="shared" si="1"/>
        <v>81.55714238005245</v>
      </c>
    </row>
    <row r="17" spans="1:9" ht="20.25" customHeight="1">
      <c r="A17" s="95"/>
      <c r="B17" s="110" t="s">
        <v>358</v>
      </c>
      <c r="C17" s="101" t="s">
        <v>199</v>
      </c>
      <c r="D17" s="101" t="s">
        <v>200</v>
      </c>
      <c r="E17" s="101" t="s">
        <v>290</v>
      </c>
      <c r="F17" s="101"/>
      <c r="G17" s="241">
        <f t="shared" si="0"/>
        <v>3851.62107</v>
      </c>
      <c r="H17" s="241">
        <f t="shared" si="0"/>
        <v>3141.27208</v>
      </c>
      <c r="I17" s="259">
        <f t="shared" si="1"/>
        <v>81.55714238005245</v>
      </c>
    </row>
    <row r="18" spans="1:9" ht="53.25" customHeight="1">
      <c r="A18" s="95"/>
      <c r="B18" s="110" t="s">
        <v>251</v>
      </c>
      <c r="C18" s="101" t="s">
        <v>199</v>
      </c>
      <c r="D18" s="101" t="s">
        <v>200</v>
      </c>
      <c r="E18" s="101" t="s">
        <v>290</v>
      </c>
      <c r="F18" s="101" t="s">
        <v>254</v>
      </c>
      <c r="G18" s="241">
        <v>3851.62107</v>
      </c>
      <c r="H18" s="241">
        <v>3141.27208</v>
      </c>
      <c r="I18" s="259">
        <f t="shared" si="1"/>
        <v>81.55714238005245</v>
      </c>
    </row>
    <row r="19" spans="1:9" ht="42.75" customHeight="1">
      <c r="A19" s="95"/>
      <c r="B19" s="176" t="s">
        <v>181</v>
      </c>
      <c r="C19" s="97" t="s">
        <v>199</v>
      </c>
      <c r="D19" s="97" t="s">
        <v>201</v>
      </c>
      <c r="E19" s="97"/>
      <c r="F19" s="97"/>
      <c r="G19" s="258">
        <f>G20</f>
        <v>2396.2128700000003</v>
      </c>
      <c r="H19" s="258">
        <f>H20</f>
        <v>2232.33626</v>
      </c>
      <c r="I19" s="259">
        <f t="shared" si="1"/>
        <v>93.16101619970014</v>
      </c>
    </row>
    <row r="20" spans="1:9" ht="15.75" customHeight="1">
      <c r="A20" s="95"/>
      <c r="B20" s="177" t="s">
        <v>212</v>
      </c>
      <c r="C20" s="101" t="s">
        <v>199</v>
      </c>
      <c r="D20" s="101" t="s">
        <v>201</v>
      </c>
      <c r="E20" s="101" t="s">
        <v>289</v>
      </c>
      <c r="F20" s="101"/>
      <c r="G20" s="241">
        <f>G21</f>
        <v>2396.2128700000003</v>
      </c>
      <c r="H20" s="241">
        <f>H21</f>
        <v>2232.33626</v>
      </c>
      <c r="I20" s="259">
        <f t="shared" si="1"/>
        <v>93.16101619970014</v>
      </c>
    </row>
    <row r="21" spans="1:9" ht="54" customHeight="1">
      <c r="A21" s="95"/>
      <c r="B21" s="178" t="s">
        <v>339</v>
      </c>
      <c r="C21" s="101" t="s">
        <v>199</v>
      </c>
      <c r="D21" s="101" t="s">
        <v>201</v>
      </c>
      <c r="E21" s="101" t="s">
        <v>271</v>
      </c>
      <c r="F21" s="101"/>
      <c r="G21" s="241">
        <f>G22+G23+G24</f>
        <v>2396.2128700000003</v>
      </c>
      <c r="H21" s="241">
        <f>H22+H23+H24</f>
        <v>2232.33626</v>
      </c>
      <c r="I21" s="259">
        <f t="shared" si="1"/>
        <v>93.16101619970014</v>
      </c>
    </row>
    <row r="22" spans="1:9" ht="55.5" customHeight="1">
      <c r="A22" s="95"/>
      <c r="B22" s="110" t="s">
        <v>251</v>
      </c>
      <c r="C22" s="101" t="s">
        <v>199</v>
      </c>
      <c r="D22" s="101" t="s">
        <v>201</v>
      </c>
      <c r="E22" s="101" t="s">
        <v>271</v>
      </c>
      <c r="F22" s="101" t="s">
        <v>254</v>
      </c>
      <c r="G22" s="241">
        <f>1889.21287+67.16879+8.7707</f>
        <v>1965.15236</v>
      </c>
      <c r="H22" s="241">
        <v>1957.89038</v>
      </c>
      <c r="I22" s="259">
        <f t="shared" si="1"/>
        <v>99.63046224059696</v>
      </c>
    </row>
    <row r="23" spans="1:9" ht="27" customHeight="1">
      <c r="A23" s="95"/>
      <c r="B23" s="110" t="s">
        <v>252</v>
      </c>
      <c r="C23" s="101" t="s">
        <v>199</v>
      </c>
      <c r="D23" s="101" t="s">
        <v>201</v>
      </c>
      <c r="E23" s="101" t="s">
        <v>271</v>
      </c>
      <c r="F23" s="101" t="s">
        <v>255</v>
      </c>
      <c r="G23" s="241">
        <f>431.91613-8.7707</f>
        <v>423.14543000000003</v>
      </c>
      <c r="H23" s="241">
        <v>269.92026</v>
      </c>
      <c r="I23" s="259">
        <f t="shared" si="1"/>
        <v>63.789005118169406</v>
      </c>
    </row>
    <row r="24" spans="1:9" ht="18.75" customHeight="1">
      <c r="A24" s="95"/>
      <c r="B24" s="110" t="s">
        <v>253</v>
      </c>
      <c r="C24" s="101" t="s">
        <v>199</v>
      </c>
      <c r="D24" s="101" t="s">
        <v>201</v>
      </c>
      <c r="E24" s="101" t="s">
        <v>271</v>
      </c>
      <c r="F24" s="101" t="s">
        <v>256</v>
      </c>
      <c r="G24" s="241">
        <v>7.91508</v>
      </c>
      <c r="H24" s="241">
        <v>4.52562</v>
      </c>
      <c r="I24" s="259">
        <f t="shared" si="1"/>
        <v>57.177185827559555</v>
      </c>
    </row>
    <row r="25" spans="1:9" ht="43.5" customHeight="1">
      <c r="A25" s="95"/>
      <c r="B25" s="175" t="s">
        <v>106</v>
      </c>
      <c r="C25" s="97" t="s">
        <v>199</v>
      </c>
      <c r="D25" s="97" t="s">
        <v>202</v>
      </c>
      <c r="E25" s="97"/>
      <c r="F25" s="97"/>
      <c r="G25" s="258">
        <f>G26+G33+G38</f>
        <v>28373.106910000002</v>
      </c>
      <c r="H25" s="258">
        <f>H26+H33+H38</f>
        <v>27431.57603</v>
      </c>
      <c r="I25" s="259">
        <f t="shared" si="1"/>
        <v>96.68160810521542</v>
      </c>
    </row>
    <row r="26" spans="1:9" ht="15.75" customHeight="1">
      <c r="A26" s="95"/>
      <c r="B26" s="111" t="s">
        <v>212</v>
      </c>
      <c r="C26" s="101" t="s">
        <v>199</v>
      </c>
      <c r="D26" s="101" t="s">
        <v>202</v>
      </c>
      <c r="E26" s="101" t="s">
        <v>426</v>
      </c>
      <c r="F26" s="101"/>
      <c r="G26" s="241">
        <f>G27+G30</f>
        <v>19353.22804</v>
      </c>
      <c r="H26" s="241">
        <f>H27+H30</f>
        <v>18664.95089</v>
      </c>
      <c r="I26" s="259">
        <f t="shared" si="1"/>
        <v>96.44360543586092</v>
      </c>
    </row>
    <row r="27" spans="1:9" ht="52.5" customHeight="1">
      <c r="A27" s="95"/>
      <c r="B27" s="179" t="s">
        <v>339</v>
      </c>
      <c r="C27" s="101" t="s">
        <v>199</v>
      </c>
      <c r="D27" s="101" t="s">
        <v>202</v>
      </c>
      <c r="E27" s="101" t="s">
        <v>271</v>
      </c>
      <c r="F27" s="101"/>
      <c r="G27" s="241">
        <f>G28+G29</f>
        <v>18194.22804</v>
      </c>
      <c r="H27" s="241">
        <f>H28+H29</f>
        <v>17724.30986</v>
      </c>
      <c r="I27" s="259">
        <f t="shared" si="1"/>
        <v>97.41721287120902</v>
      </c>
    </row>
    <row r="28" spans="1:9" ht="52.5" customHeight="1">
      <c r="A28" s="95"/>
      <c r="B28" s="110" t="s">
        <v>251</v>
      </c>
      <c r="C28" s="101" t="s">
        <v>199</v>
      </c>
      <c r="D28" s="101" t="s">
        <v>202</v>
      </c>
      <c r="E28" s="101" t="s">
        <v>271</v>
      </c>
      <c r="F28" s="101" t="s">
        <v>254</v>
      </c>
      <c r="G28" s="241">
        <f>14528.18872+2.91</f>
        <v>14531.09872</v>
      </c>
      <c r="H28" s="241">
        <v>14319.85823</v>
      </c>
      <c r="I28" s="259">
        <f t="shared" si="1"/>
        <v>98.54628687017825</v>
      </c>
    </row>
    <row r="29" spans="1:9" ht="28.5" customHeight="1">
      <c r="A29" s="95"/>
      <c r="B29" s="110" t="s">
        <v>252</v>
      </c>
      <c r="C29" s="101" t="s">
        <v>199</v>
      </c>
      <c r="D29" s="101" t="s">
        <v>202</v>
      </c>
      <c r="E29" s="101" t="s">
        <v>271</v>
      </c>
      <c r="F29" s="101" t="s">
        <v>255</v>
      </c>
      <c r="G29" s="241">
        <f>3666.03932-2.91</f>
        <v>3663.12932</v>
      </c>
      <c r="H29" s="241">
        <v>3404.45163</v>
      </c>
      <c r="I29" s="259">
        <f t="shared" si="1"/>
        <v>92.93834130868194</v>
      </c>
    </row>
    <row r="30" spans="1:9" ht="55.5" customHeight="1">
      <c r="A30" s="95"/>
      <c r="B30" s="120" t="s">
        <v>427</v>
      </c>
      <c r="C30" s="101" t="s">
        <v>199</v>
      </c>
      <c r="D30" s="101" t="s">
        <v>202</v>
      </c>
      <c r="E30" s="101" t="s">
        <v>291</v>
      </c>
      <c r="F30" s="101"/>
      <c r="G30" s="241">
        <f>G31+G32</f>
        <v>1159</v>
      </c>
      <c r="H30" s="241">
        <v>940.64103</v>
      </c>
      <c r="I30" s="259">
        <f t="shared" si="1"/>
        <v>81.15970923209663</v>
      </c>
    </row>
    <row r="31" spans="1:9" ht="55.5" customHeight="1">
      <c r="A31" s="95"/>
      <c r="B31" s="110" t="s">
        <v>251</v>
      </c>
      <c r="C31" s="101" t="s">
        <v>199</v>
      </c>
      <c r="D31" s="101" t="s">
        <v>202</v>
      </c>
      <c r="E31" s="101" t="s">
        <v>291</v>
      </c>
      <c r="F31" s="101" t="s">
        <v>254</v>
      </c>
      <c r="G31" s="241">
        <f>913.496+43.7</f>
        <v>957.196</v>
      </c>
      <c r="H31" s="241">
        <v>860.64103</v>
      </c>
      <c r="I31" s="259">
        <f t="shared" si="1"/>
        <v>89.91272738289754</v>
      </c>
    </row>
    <row r="32" spans="1:9" ht="27" customHeight="1">
      <c r="A32" s="95"/>
      <c r="B32" s="110" t="s">
        <v>252</v>
      </c>
      <c r="C32" s="101" t="s">
        <v>199</v>
      </c>
      <c r="D32" s="101" t="s">
        <v>202</v>
      </c>
      <c r="E32" s="101" t="s">
        <v>291</v>
      </c>
      <c r="F32" s="101" t="s">
        <v>255</v>
      </c>
      <c r="G32" s="241">
        <f>245.504-43.7</f>
        <v>201.80399999999997</v>
      </c>
      <c r="H32" s="241">
        <v>80</v>
      </c>
      <c r="I32" s="259">
        <f t="shared" si="1"/>
        <v>39.64242532358131</v>
      </c>
    </row>
    <row r="33" spans="1:9" ht="40.5" customHeight="1">
      <c r="A33" s="95"/>
      <c r="B33" s="252" t="s">
        <v>568</v>
      </c>
      <c r="C33" s="240" t="s">
        <v>199</v>
      </c>
      <c r="D33" s="240" t="s">
        <v>202</v>
      </c>
      <c r="E33" s="240" t="s">
        <v>448</v>
      </c>
      <c r="F33" s="240"/>
      <c r="G33" s="241">
        <f>G36</f>
        <v>6313.516</v>
      </c>
      <c r="H33" s="241">
        <f>H36</f>
        <v>6150.55441</v>
      </c>
      <c r="I33" s="259">
        <f t="shared" si="1"/>
        <v>97.41884569548886</v>
      </c>
    </row>
    <row r="34" spans="1:9" ht="20.25" customHeight="1">
      <c r="A34" s="95"/>
      <c r="B34" s="242" t="s">
        <v>205</v>
      </c>
      <c r="C34" s="240" t="s">
        <v>199</v>
      </c>
      <c r="D34" s="240" t="s">
        <v>202</v>
      </c>
      <c r="E34" s="240" t="s">
        <v>397</v>
      </c>
      <c r="F34" s="240"/>
      <c r="G34" s="241">
        <f aca="true" t="shared" si="2" ref="G34:H36">G35</f>
        <v>6313.516</v>
      </c>
      <c r="H34" s="241">
        <f t="shared" si="2"/>
        <v>6150.55441</v>
      </c>
      <c r="I34" s="259">
        <f t="shared" si="1"/>
        <v>97.41884569548886</v>
      </c>
    </row>
    <row r="35" spans="1:9" ht="16.5" customHeight="1">
      <c r="A35" s="95"/>
      <c r="B35" s="242" t="s">
        <v>423</v>
      </c>
      <c r="C35" s="240" t="s">
        <v>199</v>
      </c>
      <c r="D35" s="240" t="s">
        <v>202</v>
      </c>
      <c r="E35" s="240" t="s">
        <v>397</v>
      </c>
      <c r="F35" s="240"/>
      <c r="G35" s="241">
        <f t="shared" si="2"/>
        <v>6313.516</v>
      </c>
      <c r="H35" s="241">
        <f t="shared" si="2"/>
        <v>6150.55441</v>
      </c>
      <c r="I35" s="259">
        <f t="shared" si="1"/>
        <v>97.41884569548886</v>
      </c>
    </row>
    <row r="36" spans="1:9" ht="52.5" customHeight="1">
      <c r="A36" s="95"/>
      <c r="B36" s="119" t="s">
        <v>339</v>
      </c>
      <c r="C36" s="101" t="s">
        <v>199</v>
      </c>
      <c r="D36" s="101" t="s">
        <v>202</v>
      </c>
      <c r="E36" s="101" t="s">
        <v>424</v>
      </c>
      <c r="F36" s="101"/>
      <c r="G36" s="241">
        <f t="shared" si="2"/>
        <v>6313.516</v>
      </c>
      <c r="H36" s="241">
        <f t="shared" si="2"/>
        <v>6150.55441</v>
      </c>
      <c r="I36" s="259">
        <f t="shared" si="1"/>
        <v>97.41884569548886</v>
      </c>
    </row>
    <row r="37" spans="1:9" ht="54.75" customHeight="1">
      <c r="A37" s="95"/>
      <c r="B37" s="103" t="s">
        <v>251</v>
      </c>
      <c r="C37" s="101" t="s">
        <v>199</v>
      </c>
      <c r="D37" s="101" t="s">
        <v>202</v>
      </c>
      <c r="E37" s="101" t="s">
        <v>424</v>
      </c>
      <c r="F37" s="101" t="s">
        <v>254</v>
      </c>
      <c r="G37" s="241">
        <v>6313.516</v>
      </c>
      <c r="H37" s="241">
        <v>6150.55441</v>
      </c>
      <c r="I37" s="259">
        <f t="shared" si="1"/>
        <v>97.41884569548886</v>
      </c>
    </row>
    <row r="38" spans="1:9" ht="29.25" customHeight="1">
      <c r="A38" s="95"/>
      <c r="B38" s="180" t="s">
        <v>402</v>
      </c>
      <c r="C38" s="101" t="s">
        <v>199</v>
      </c>
      <c r="D38" s="101" t="s">
        <v>202</v>
      </c>
      <c r="E38" s="101" t="s">
        <v>285</v>
      </c>
      <c r="F38" s="101"/>
      <c r="G38" s="241">
        <f>G39+G43</f>
        <v>2706.36287</v>
      </c>
      <c r="H38" s="241">
        <f>H39+H43</f>
        <v>2616.07073</v>
      </c>
      <c r="I38" s="259">
        <f t="shared" si="1"/>
        <v>96.66370903174561</v>
      </c>
    </row>
    <row r="39" spans="1:9" ht="18" customHeight="1">
      <c r="A39" s="95"/>
      <c r="B39" s="110" t="s">
        <v>361</v>
      </c>
      <c r="C39" s="101" t="s">
        <v>199</v>
      </c>
      <c r="D39" s="101" t="s">
        <v>202</v>
      </c>
      <c r="E39" s="101" t="s">
        <v>362</v>
      </c>
      <c r="F39" s="101"/>
      <c r="G39" s="241">
        <f>G40</f>
        <v>898.7900000000001</v>
      </c>
      <c r="H39" s="241">
        <f>H40</f>
        <v>898.7688</v>
      </c>
      <c r="I39" s="259">
        <f t="shared" si="1"/>
        <v>99.99764127326739</v>
      </c>
    </row>
    <row r="40" spans="1:9" ht="34.5" customHeight="1">
      <c r="A40" s="95"/>
      <c r="B40" s="111" t="s">
        <v>363</v>
      </c>
      <c r="C40" s="101" t="s">
        <v>199</v>
      </c>
      <c r="D40" s="101" t="s">
        <v>202</v>
      </c>
      <c r="E40" s="101" t="s">
        <v>292</v>
      </c>
      <c r="F40" s="101"/>
      <c r="G40" s="241">
        <f>G41+G42</f>
        <v>898.7900000000001</v>
      </c>
      <c r="H40" s="241">
        <f>H41+H42</f>
        <v>898.7688</v>
      </c>
      <c r="I40" s="259">
        <f t="shared" si="1"/>
        <v>99.99764127326739</v>
      </c>
    </row>
    <row r="41" spans="1:9" ht="53.25" customHeight="1">
      <c r="A41" s="95"/>
      <c r="B41" s="110" t="s">
        <v>251</v>
      </c>
      <c r="C41" s="101" t="s">
        <v>199</v>
      </c>
      <c r="D41" s="101" t="s">
        <v>202</v>
      </c>
      <c r="E41" s="101" t="s">
        <v>292</v>
      </c>
      <c r="F41" s="101" t="s">
        <v>254</v>
      </c>
      <c r="G41" s="241">
        <v>878.1738</v>
      </c>
      <c r="H41" s="241">
        <v>878.1738</v>
      </c>
      <c r="I41" s="259">
        <f t="shared" si="1"/>
        <v>100</v>
      </c>
    </row>
    <row r="42" spans="1:9" ht="27" customHeight="1">
      <c r="A42" s="95"/>
      <c r="B42" s="110" t="s">
        <v>252</v>
      </c>
      <c r="C42" s="101" t="s">
        <v>199</v>
      </c>
      <c r="D42" s="101" t="s">
        <v>202</v>
      </c>
      <c r="E42" s="101" t="s">
        <v>292</v>
      </c>
      <c r="F42" s="101" t="s">
        <v>255</v>
      </c>
      <c r="G42" s="241">
        <v>20.6162</v>
      </c>
      <c r="H42" s="241">
        <v>20.595</v>
      </c>
      <c r="I42" s="259">
        <f t="shared" si="1"/>
        <v>99.89716824633057</v>
      </c>
    </row>
    <row r="43" spans="1:9" ht="18" customHeight="1">
      <c r="A43" s="95"/>
      <c r="B43" s="110" t="s">
        <v>356</v>
      </c>
      <c r="C43" s="101" t="s">
        <v>199</v>
      </c>
      <c r="D43" s="101" t="s">
        <v>202</v>
      </c>
      <c r="E43" s="101" t="s">
        <v>286</v>
      </c>
      <c r="F43" s="101"/>
      <c r="G43" s="241">
        <f>G44+G47</f>
        <v>1807.57287</v>
      </c>
      <c r="H43" s="241">
        <f>H44+H47</f>
        <v>1717.3019299999999</v>
      </c>
      <c r="I43" s="259">
        <f t="shared" si="1"/>
        <v>95.00595845964428</v>
      </c>
    </row>
    <row r="44" spans="1:9" ht="52.5" customHeight="1">
      <c r="A44" s="95"/>
      <c r="B44" s="110" t="s">
        <v>364</v>
      </c>
      <c r="C44" s="101" t="s">
        <v>199</v>
      </c>
      <c r="D44" s="101" t="s">
        <v>202</v>
      </c>
      <c r="E44" s="101" t="s">
        <v>293</v>
      </c>
      <c r="F44" s="101"/>
      <c r="G44" s="241">
        <f>G45+G46</f>
        <v>1391.10287</v>
      </c>
      <c r="H44" s="241">
        <f>H45+H46</f>
        <v>1307.20104</v>
      </c>
      <c r="I44" s="259">
        <f t="shared" si="1"/>
        <v>93.96868256047807</v>
      </c>
    </row>
    <row r="45" spans="1:9" ht="54" customHeight="1">
      <c r="A45" s="95"/>
      <c r="B45" s="110" t="s">
        <v>251</v>
      </c>
      <c r="C45" s="101" t="s">
        <v>199</v>
      </c>
      <c r="D45" s="101" t="s">
        <v>202</v>
      </c>
      <c r="E45" s="101" t="s">
        <v>293</v>
      </c>
      <c r="F45" s="101" t="s">
        <v>254</v>
      </c>
      <c r="G45" s="241">
        <f>925.00387+68.9</f>
        <v>993.90387</v>
      </c>
      <c r="H45" s="241">
        <v>988.75472</v>
      </c>
      <c r="I45" s="259">
        <f t="shared" si="1"/>
        <v>99.48192675816827</v>
      </c>
    </row>
    <row r="46" spans="1:9" ht="27" customHeight="1">
      <c r="A46" s="95"/>
      <c r="B46" s="110" t="s">
        <v>252</v>
      </c>
      <c r="C46" s="101" t="s">
        <v>199</v>
      </c>
      <c r="D46" s="101" t="s">
        <v>202</v>
      </c>
      <c r="E46" s="101" t="s">
        <v>293</v>
      </c>
      <c r="F46" s="101" t="s">
        <v>255</v>
      </c>
      <c r="G46" s="241">
        <f>466.099-68.9</f>
        <v>397.19899999999996</v>
      </c>
      <c r="H46" s="241">
        <v>318.44632</v>
      </c>
      <c r="I46" s="259">
        <f t="shared" si="1"/>
        <v>80.17299137208302</v>
      </c>
    </row>
    <row r="47" spans="1:9" ht="56.25" customHeight="1">
      <c r="A47" s="95"/>
      <c r="B47" s="110" t="s">
        <v>365</v>
      </c>
      <c r="C47" s="101" t="s">
        <v>199</v>
      </c>
      <c r="D47" s="101" t="s">
        <v>202</v>
      </c>
      <c r="E47" s="101" t="s">
        <v>294</v>
      </c>
      <c r="F47" s="101"/>
      <c r="G47" s="241">
        <f>G48+G49</f>
        <v>416.46999999999997</v>
      </c>
      <c r="H47" s="241">
        <f>H48+H49</f>
        <v>410.10089</v>
      </c>
      <c r="I47" s="259">
        <f t="shared" si="1"/>
        <v>98.4706917665138</v>
      </c>
    </row>
    <row r="48" spans="1:9" ht="53.25" customHeight="1">
      <c r="A48" s="95"/>
      <c r="B48" s="110" t="s">
        <v>251</v>
      </c>
      <c r="C48" s="101" t="s">
        <v>199</v>
      </c>
      <c r="D48" s="101" t="s">
        <v>202</v>
      </c>
      <c r="E48" s="101" t="s">
        <v>294</v>
      </c>
      <c r="F48" s="101" t="s">
        <v>254</v>
      </c>
      <c r="G48" s="241">
        <v>410.10089</v>
      </c>
      <c r="H48" s="241">
        <v>410.10089</v>
      </c>
      <c r="I48" s="259">
        <f t="shared" si="1"/>
        <v>100</v>
      </c>
    </row>
    <row r="49" spans="1:9" ht="27" customHeight="1">
      <c r="A49" s="95"/>
      <c r="B49" s="110" t="s">
        <v>252</v>
      </c>
      <c r="C49" s="101" t="s">
        <v>199</v>
      </c>
      <c r="D49" s="101" t="s">
        <v>202</v>
      </c>
      <c r="E49" s="101" t="s">
        <v>294</v>
      </c>
      <c r="F49" s="101" t="s">
        <v>255</v>
      </c>
      <c r="G49" s="241">
        <v>6.36911</v>
      </c>
      <c r="H49" s="241">
        <v>0</v>
      </c>
      <c r="I49" s="259">
        <f t="shared" si="1"/>
        <v>0</v>
      </c>
    </row>
    <row r="50" spans="1:9" ht="29.25" customHeight="1">
      <c r="A50" s="95"/>
      <c r="B50" s="180" t="s">
        <v>100</v>
      </c>
      <c r="C50" s="181" t="s">
        <v>199</v>
      </c>
      <c r="D50" s="181" t="s">
        <v>32</v>
      </c>
      <c r="E50" s="97"/>
      <c r="F50" s="97"/>
      <c r="G50" s="258">
        <f>G52</f>
        <v>13285.938940000002</v>
      </c>
      <c r="H50" s="258">
        <f>H52</f>
        <v>12640.935980000002</v>
      </c>
      <c r="I50" s="259">
        <f t="shared" si="1"/>
        <v>95.14522110245375</v>
      </c>
    </row>
    <row r="51" spans="1:9" ht="16.5" customHeight="1">
      <c r="A51" s="95"/>
      <c r="B51" s="110" t="s">
        <v>212</v>
      </c>
      <c r="C51" s="123" t="s">
        <v>199</v>
      </c>
      <c r="D51" s="123" t="s">
        <v>32</v>
      </c>
      <c r="E51" s="101" t="s">
        <v>304</v>
      </c>
      <c r="F51" s="101"/>
      <c r="G51" s="241">
        <f>G52</f>
        <v>13285.938940000002</v>
      </c>
      <c r="H51" s="241">
        <f>H52</f>
        <v>12640.935980000002</v>
      </c>
      <c r="I51" s="259">
        <f t="shared" si="1"/>
        <v>95.14522110245375</v>
      </c>
    </row>
    <row r="52" spans="1:9" ht="54" customHeight="1">
      <c r="A52" s="95"/>
      <c r="B52" s="111" t="s">
        <v>339</v>
      </c>
      <c r="C52" s="123" t="s">
        <v>199</v>
      </c>
      <c r="D52" s="123" t="s">
        <v>32</v>
      </c>
      <c r="E52" s="101" t="s">
        <v>271</v>
      </c>
      <c r="F52" s="101"/>
      <c r="G52" s="241">
        <f>G53+G54+G55</f>
        <v>13285.938940000002</v>
      </c>
      <c r="H52" s="241">
        <f>H53+H54+H55</f>
        <v>12640.935980000002</v>
      </c>
      <c r="I52" s="259">
        <f t="shared" si="1"/>
        <v>95.14522110245375</v>
      </c>
    </row>
    <row r="53" spans="1:9" ht="54" customHeight="1">
      <c r="A53" s="95"/>
      <c r="B53" s="110" t="s">
        <v>251</v>
      </c>
      <c r="C53" s="123" t="s">
        <v>199</v>
      </c>
      <c r="D53" s="123" t="s">
        <v>32</v>
      </c>
      <c r="E53" s="101" t="s">
        <v>271</v>
      </c>
      <c r="F53" s="101" t="s">
        <v>254</v>
      </c>
      <c r="G53" s="241">
        <f>' пр 8 '!G18+' пр 8 '!G420</f>
        <v>12526.56896</v>
      </c>
      <c r="H53" s="241">
        <f>' пр 8 '!H18+' пр 8 '!H420</f>
        <v>11971.002750000001</v>
      </c>
      <c r="I53" s="259">
        <f t="shared" si="1"/>
        <v>95.56489720549945</v>
      </c>
    </row>
    <row r="54" spans="1:9" ht="25.5" customHeight="1">
      <c r="A54" s="95"/>
      <c r="B54" s="110" t="s">
        <v>252</v>
      </c>
      <c r="C54" s="123" t="s">
        <v>199</v>
      </c>
      <c r="D54" s="123" t="s">
        <v>32</v>
      </c>
      <c r="E54" s="101" t="s">
        <v>271</v>
      </c>
      <c r="F54" s="101" t="s">
        <v>255</v>
      </c>
      <c r="G54" s="241">
        <f>' пр 8 '!G19+' пр 8 '!G421</f>
        <v>741.7479500000001</v>
      </c>
      <c r="H54" s="241">
        <f>' пр 8 '!H19+' пр 8 '!H421</f>
        <v>658.2112000000001</v>
      </c>
      <c r="I54" s="259">
        <f t="shared" si="1"/>
        <v>88.73785225830419</v>
      </c>
    </row>
    <row r="55" spans="1:9" ht="15.75" customHeight="1">
      <c r="A55" s="95"/>
      <c r="B55" s="182" t="s">
        <v>253</v>
      </c>
      <c r="C55" s="123" t="s">
        <v>199</v>
      </c>
      <c r="D55" s="123" t="s">
        <v>32</v>
      </c>
      <c r="E55" s="123" t="s">
        <v>271</v>
      </c>
      <c r="F55" s="123" t="s">
        <v>256</v>
      </c>
      <c r="G55" s="241">
        <f>' пр 8 '!G20+' пр 8 '!G422</f>
        <v>17.62203</v>
      </c>
      <c r="H55" s="241">
        <f>' пр 8 '!H20+' пр 8 '!H422</f>
        <v>11.72203</v>
      </c>
      <c r="I55" s="259">
        <f t="shared" si="1"/>
        <v>66.51918082082486</v>
      </c>
    </row>
    <row r="56" spans="1:9" ht="15.75" customHeight="1">
      <c r="A56" s="95"/>
      <c r="B56" s="176" t="s">
        <v>66</v>
      </c>
      <c r="C56" s="97" t="s">
        <v>199</v>
      </c>
      <c r="D56" s="97" t="s">
        <v>174</v>
      </c>
      <c r="E56" s="97"/>
      <c r="F56" s="97"/>
      <c r="G56" s="258">
        <f aca="true" t="shared" si="3" ref="G56:H58">G57</f>
        <v>270</v>
      </c>
      <c r="H56" s="258">
        <f t="shared" si="3"/>
        <v>0</v>
      </c>
      <c r="I56" s="259">
        <f t="shared" si="1"/>
        <v>0</v>
      </c>
    </row>
    <row r="57" spans="1:9" ht="17.25" customHeight="1">
      <c r="A57" s="95"/>
      <c r="B57" s="177" t="s">
        <v>212</v>
      </c>
      <c r="C57" s="101" t="s">
        <v>199</v>
      </c>
      <c r="D57" s="101" t="s">
        <v>174</v>
      </c>
      <c r="E57" s="101" t="s">
        <v>289</v>
      </c>
      <c r="F57" s="101"/>
      <c r="G57" s="241">
        <f t="shared" si="3"/>
        <v>270</v>
      </c>
      <c r="H57" s="241">
        <f t="shared" si="3"/>
        <v>0</v>
      </c>
      <c r="I57" s="259">
        <f t="shared" si="1"/>
        <v>0</v>
      </c>
    </row>
    <row r="58" spans="1:9" ht="20.25" customHeight="1">
      <c r="A58" s="95"/>
      <c r="B58" s="111" t="s">
        <v>366</v>
      </c>
      <c r="C58" s="101" t="s">
        <v>199</v>
      </c>
      <c r="D58" s="101" t="s">
        <v>174</v>
      </c>
      <c r="E58" s="101" t="s">
        <v>295</v>
      </c>
      <c r="F58" s="101"/>
      <c r="G58" s="241">
        <f t="shared" si="3"/>
        <v>270</v>
      </c>
      <c r="H58" s="241">
        <f t="shared" si="3"/>
        <v>0</v>
      </c>
      <c r="I58" s="259">
        <f t="shared" si="1"/>
        <v>0</v>
      </c>
    </row>
    <row r="59" spans="1:9" ht="20.25" customHeight="1">
      <c r="A59" s="95"/>
      <c r="B59" s="110" t="s">
        <v>253</v>
      </c>
      <c r="C59" s="101" t="s">
        <v>199</v>
      </c>
      <c r="D59" s="101" t="s">
        <v>174</v>
      </c>
      <c r="E59" s="101" t="s">
        <v>295</v>
      </c>
      <c r="F59" s="101" t="s">
        <v>256</v>
      </c>
      <c r="G59" s="241">
        <f>1000-500-230</f>
        <v>270</v>
      </c>
      <c r="H59" s="241">
        <v>0</v>
      </c>
      <c r="I59" s="259">
        <f t="shared" si="1"/>
        <v>0</v>
      </c>
    </row>
    <row r="60" spans="1:9" ht="18.75" customHeight="1">
      <c r="A60" s="95"/>
      <c r="B60" s="175" t="s">
        <v>67</v>
      </c>
      <c r="C60" s="97" t="s">
        <v>199</v>
      </c>
      <c r="D60" s="97" t="s">
        <v>131</v>
      </c>
      <c r="E60" s="97"/>
      <c r="F60" s="97"/>
      <c r="G60" s="262">
        <f>G61+G67+G82+G106+G111+G116</f>
        <v>58451.5834</v>
      </c>
      <c r="H60" s="262">
        <f>H61+H67+H82+H106+H111+H116</f>
        <v>42000.22913</v>
      </c>
      <c r="I60" s="259">
        <f t="shared" si="1"/>
        <v>71.85473290360855</v>
      </c>
    </row>
    <row r="61" spans="1:9" ht="52.5" customHeight="1">
      <c r="A61" s="95"/>
      <c r="B61" s="110" t="s">
        <v>573</v>
      </c>
      <c r="C61" s="101" t="s">
        <v>199</v>
      </c>
      <c r="D61" s="101" t="s">
        <v>131</v>
      </c>
      <c r="E61" s="101" t="s">
        <v>429</v>
      </c>
      <c r="F61" s="101"/>
      <c r="G61" s="260">
        <f>G62+G65</f>
        <v>517.8426000000001</v>
      </c>
      <c r="H61" s="260">
        <f>H62+H65</f>
        <v>517.8426000000001</v>
      </c>
      <c r="I61" s="259">
        <f t="shared" si="1"/>
        <v>100</v>
      </c>
    </row>
    <row r="62" spans="1:9" ht="39.75" customHeight="1">
      <c r="A62" s="95"/>
      <c r="B62" s="110" t="s">
        <v>296</v>
      </c>
      <c r="C62" s="101" t="s">
        <v>199</v>
      </c>
      <c r="D62" s="101" t="s">
        <v>131</v>
      </c>
      <c r="E62" s="101" t="s">
        <v>430</v>
      </c>
      <c r="F62" s="101"/>
      <c r="G62" s="260">
        <f>G63</f>
        <v>47.0766</v>
      </c>
      <c r="H62" s="260">
        <f>H63</f>
        <v>47.0766</v>
      </c>
      <c r="I62" s="259">
        <f t="shared" si="1"/>
        <v>100</v>
      </c>
    </row>
    <row r="63" spans="1:9" ht="26.25" customHeight="1">
      <c r="A63" s="95"/>
      <c r="B63" s="111" t="s">
        <v>489</v>
      </c>
      <c r="C63" s="101" t="s">
        <v>199</v>
      </c>
      <c r="D63" s="101" t="s">
        <v>131</v>
      </c>
      <c r="E63" s="101" t="s">
        <v>430</v>
      </c>
      <c r="F63" s="101" t="s">
        <v>72</v>
      </c>
      <c r="G63" s="260">
        <f>120.544-73.4674</f>
        <v>47.0766</v>
      </c>
      <c r="H63" s="260">
        <f>120.544-73.4674</f>
        <v>47.0766</v>
      </c>
      <c r="I63" s="259">
        <f t="shared" si="1"/>
        <v>100</v>
      </c>
    </row>
    <row r="64" spans="1:9" ht="60" customHeight="1" hidden="1">
      <c r="A64" s="95"/>
      <c r="B64" s="183" t="s">
        <v>674</v>
      </c>
      <c r="C64" s="184"/>
      <c r="D64" s="184"/>
      <c r="E64" s="184"/>
      <c r="F64" s="101"/>
      <c r="G64" s="260"/>
      <c r="H64" s="260"/>
      <c r="I64" s="259" t="e">
        <f t="shared" si="1"/>
        <v>#DIV/0!</v>
      </c>
    </row>
    <row r="65" spans="1:9" ht="39" customHeight="1">
      <c r="A65" s="95"/>
      <c r="B65" s="110" t="s">
        <v>619</v>
      </c>
      <c r="C65" s="101" t="s">
        <v>199</v>
      </c>
      <c r="D65" s="101" t="s">
        <v>131</v>
      </c>
      <c r="E65" s="101" t="s">
        <v>620</v>
      </c>
      <c r="F65" s="101"/>
      <c r="G65" s="241">
        <v>470.766</v>
      </c>
      <c r="H65" s="241">
        <v>470.766</v>
      </c>
      <c r="I65" s="259">
        <f t="shared" si="1"/>
        <v>100</v>
      </c>
    </row>
    <row r="66" spans="1:9" ht="29.25" customHeight="1">
      <c r="A66" s="95"/>
      <c r="B66" s="111" t="s">
        <v>489</v>
      </c>
      <c r="C66" s="101" t="s">
        <v>199</v>
      </c>
      <c r="D66" s="101" t="s">
        <v>131</v>
      </c>
      <c r="E66" s="101" t="s">
        <v>620</v>
      </c>
      <c r="F66" s="101" t="s">
        <v>72</v>
      </c>
      <c r="G66" s="241">
        <v>470.766</v>
      </c>
      <c r="H66" s="241">
        <v>470.766</v>
      </c>
      <c r="I66" s="259">
        <f t="shared" si="1"/>
        <v>100</v>
      </c>
    </row>
    <row r="67" spans="1:9" ht="16.5" customHeight="1">
      <c r="A67" s="95"/>
      <c r="B67" s="111" t="s">
        <v>212</v>
      </c>
      <c r="C67" s="101" t="s">
        <v>199</v>
      </c>
      <c r="D67" s="101" t="s">
        <v>131</v>
      </c>
      <c r="E67" s="101" t="s">
        <v>289</v>
      </c>
      <c r="F67" s="101"/>
      <c r="G67" s="241">
        <f>G68+G70+G74+G78+G80</f>
        <v>28051.27265</v>
      </c>
      <c r="H67" s="241">
        <f>H68+H70+H74+H78+H80</f>
        <v>26909.42477</v>
      </c>
      <c r="I67" s="259">
        <f t="shared" si="1"/>
        <v>95.92942575459229</v>
      </c>
    </row>
    <row r="68" spans="1:9" ht="39.75" customHeight="1">
      <c r="A68" s="95"/>
      <c r="B68" s="111" t="s">
        <v>369</v>
      </c>
      <c r="C68" s="101" t="s">
        <v>199</v>
      </c>
      <c r="D68" s="101" t="s">
        <v>131</v>
      </c>
      <c r="E68" s="101" t="s">
        <v>300</v>
      </c>
      <c r="F68" s="101"/>
      <c r="G68" s="241">
        <f>G69</f>
        <v>404.145</v>
      </c>
      <c r="H68" s="241">
        <f>H69</f>
        <v>289.74324</v>
      </c>
      <c r="I68" s="259">
        <f t="shared" si="1"/>
        <v>71.69289240247932</v>
      </c>
    </row>
    <row r="69" spans="1:9" ht="28.5" customHeight="1">
      <c r="A69" s="95"/>
      <c r="B69" s="110" t="s">
        <v>252</v>
      </c>
      <c r="C69" s="101" t="s">
        <v>199</v>
      </c>
      <c r="D69" s="101" t="s">
        <v>131</v>
      </c>
      <c r="E69" s="101" t="s">
        <v>300</v>
      </c>
      <c r="F69" s="101" t="s">
        <v>255</v>
      </c>
      <c r="G69" s="241">
        <v>404.145</v>
      </c>
      <c r="H69" s="241">
        <v>289.74324</v>
      </c>
      <c r="I69" s="259">
        <f t="shared" si="1"/>
        <v>71.69289240247932</v>
      </c>
    </row>
    <row r="70" spans="1:9" ht="39" customHeight="1">
      <c r="A70" s="95"/>
      <c r="B70" s="118" t="s">
        <v>370</v>
      </c>
      <c r="C70" s="101" t="s">
        <v>199</v>
      </c>
      <c r="D70" s="101" t="s">
        <v>131</v>
      </c>
      <c r="E70" s="101" t="s">
        <v>301</v>
      </c>
      <c r="F70" s="101"/>
      <c r="G70" s="241">
        <f>G71+G72+G73</f>
        <v>9853.82624</v>
      </c>
      <c r="H70" s="241">
        <f>H71+H72+H73</f>
        <v>9246.80073</v>
      </c>
      <c r="I70" s="259">
        <f t="shared" si="1"/>
        <v>93.83969744122463</v>
      </c>
    </row>
    <row r="71" spans="1:9" ht="52.5" customHeight="1">
      <c r="A71" s="95"/>
      <c r="B71" s="110" t="s">
        <v>251</v>
      </c>
      <c r="C71" s="101" t="s">
        <v>199</v>
      </c>
      <c r="D71" s="101" t="s">
        <v>131</v>
      </c>
      <c r="E71" s="101" t="s">
        <v>301</v>
      </c>
      <c r="F71" s="101" t="s">
        <v>254</v>
      </c>
      <c r="G71" s="241">
        <f>4312.34655+258.21007</f>
        <v>4570.55662</v>
      </c>
      <c r="H71" s="241">
        <v>4505.92935</v>
      </c>
      <c r="I71" s="259">
        <f t="shared" si="1"/>
        <v>98.58600876494557</v>
      </c>
    </row>
    <row r="72" spans="1:9" ht="29.25" customHeight="1">
      <c r="A72" s="95"/>
      <c r="B72" s="110" t="s">
        <v>252</v>
      </c>
      <c r="C72" s="101" t="s">
        <v>199</v>
      </c>
      <c r="D72" s="101" t="s">
        <v>131</v>
      </c>
      <c r="E72" s="101" t="s">
        <v>301</v>
      </c>
      <c r="F72" s="101" t="s">
        <v>255</v>
      </c>
      <c r="G72" s="241">
        <f>5377.24829-453.97867</f>
        <v>4923.26962</v>
      </c>
      <c r="H72" s="241">
        <v>4581.02369</v>
      </c>
      <c r="I72" s="259">
        <f t="shared" si="1"/>
        <v>93.04840164329656</v>
      </c>
    </row>
    <row r="73" spans="1:9" ht="16.5" customHeight="1">
      <c r="A73" s="95"/>
      <c r="B73" s="110" t="s">
        <v>253</v>
      </c>
      <c r="C73" s="101" t="s">
        <v>199</v>
      </c>
      <c r="D73" s="101" t="s">
        <v>131</v>
      </c>
      <c r="E73" s="101" t="s">
        <v>301</v>
      </c>
      <c r="F73" s="101" t="s">
        <v>256</v>
      </c>
      <c r="G73" s="241">
        <v>360</v>
      </c>
      <c r="H73" s="241">
        <v>159.84769</v>
      </c>
      <c r="I73" s="259">
        <f t="shared" si="1"/>
        <v>44.40213611111111</v>
      </c>
    </row>
    <row r="74" spans="1:9" ht="42.75" customHeight="1">
      <c r="A74" s="95"/>
      <c r="B74" s="104" t="s">
        <v>513</v>
      </c>
      <c r="C74" s="101" t="s">
        <v>199</v>
      </c>
      <c r="D74" s="101" t="s">
        <v>131</v>
      </c>
      <c r="E74" s="101" t="s">
        <v>512</v>
      </c>
      <c r="F74" s="101"/>
      <c r="G74" s="241">
        <f>G75+G76+G77</f>
        <v>16469.30141</v>
      </c>
      <c r="H74" s="241">
        <f>H75+H76+H77</f>
        <v>16048.8808</v>
      </c>
      <c r="I74" s="259">
        <f t="shared" si="1"/>
        <v>97.4472468531985</v>
      </c>
    </row>
    <row r="75" spans="1:9" ht="52.5" customHeight="1">
      <c r="A75" s="95"/>
      <c r="B75" s="103" t="s">
        <v>251</v>
      </c>
      <c r="C75" s="101" t="s">
        <v>199</v>
      </c>
      <c r="D75" s="101" t="s">
        <v>131</v>
      </c>
      <c r="E75" s="101" t="s">
        <v>512</v>
      </c>
      <c r="F75" s="101" t="s">
        <v>254</v>
      </c>
      <c r="G75" s="241">
        <v>14806.30141</v>
      </c>
      <c r="H75" s="241">
        <v>14453.80196</v>
      </c>
      <c r="I75" s="259">
        <f t="shared" si="1"/>
        <v>97.61926060912197</v>
      </c>
    </row>
    <row r="76" spans="1:9" ht="25.5">
      <c r="A76" s="95"/>
      <c r="B76" s="103" t="s">
        <v>252</v>
      </c>
      <c r="C76" s="101" t="s">
        <v>199</v>
      </c>
      <c r="D76" s="101" t="s">
        <v>131</v>
      </c>
      <c r="E76" s="101" t="s">
        <v>512</v>
      </c>
      <c r="F76" s="101" t="s">
        <v>255</v>
      </c>
      <c r="G76" s="241">
        <v>1644</v>
      </c>
      <c r="H76" s="241">
        <v>1586.895</v>
      </c>
      <c r="I76" s="259">
        <f t="shared" si="1"/>
        <v>96.5264598540146</v>
      </c>
    </row>
    <row r="77" spans="1:9" ht="16.5" customHeight="1">
      <c r="A77" s="95"/>
      <c r="B77" s="110" t="s">
        <v>253</v>
      </c>
      <c r="C77" s="101" t="s">
        <v>199</v>
      </c>
      <c r="D77" s="101" t="s">
        <v>131</v>
      </c>
      <c r="E77" s="101" t="s">
        <v>512</v>
      </c>
      <c r="F77" s="101" t="s">
        <v>256</v>
      </c>
      <c r="G77" s="241">
        <v>19</v>
      </c>
      <c r="H77" s="241">
        <v>8.18384</v>
      </c>
      <c r="I77" s="259">
        <f t="shared" si="1"/>
        <v>43.072842105263156</v>
      </c>
    </row>
    <row r="78" spans="1:9" ht="51" customHeight="1">
      <c r="A78" s="95"/>
      <c r="B78" s="120" t="s">
        <v>371</v>
      </c>
      <c r="C78" s="101" t="s">
        <v>199</v>
      </c>
      <c r="D78" s="101" t="s">
        <v>131</v>
      </c>
      <c r="E78" s="101" t="s">
        <v>302</v>
      </c>
      <c r="F78" s="101"/>
      <c r="G78" s="241">
        <f>G79</f>
        <v>37.3</v>
      </c>
      <c r="H78" s="241">
        <f>H79</f>
        <v>37.3</v>
      </c>
      <c r="I78" s="259">
        <f t="shared" si="1"/>
        <v>100</v>
      </c>
    </row>
    <row r="79" spans="1:9" ht="26.25" customHeight="1">
      <c r="A79" s="95"/>
      <c r="B79" s="110" t="s">
        <v>252</v>
      </c>
      <c r="C79" s="101" t="s">
        <v>199</v>
      </c>
      <c r="D79" s="101" t="s">
        <v>131</v>
      </c>
      <c r="E79" s="101" t="s">
        <v>302</v>
      </c>
      <c r="F79" s="101" t="s">
        <v>255</v>
      </c>
      <c r="G79" s="241">
        <v>37.3</v>
      </c>
      <c r="H79" s="241">
        <v>37.3</v>
      </c>
      <c r="I79" s="259">
        <f aca="true" t="shared" si="4" ref="I79:I142">H79/G79*100</f>
        <v>100</v>
      </c>
    </row>
    <row r="80" spans="1:9" ht="42.75" customHeight="1">
      <c r="A80" s="95"/>
      <c r="B80" s="120" t="s">
        <v>372</v>
      </c>
      <c r="C80" s="101" t="s">
        <v>199</v>
      </c>
      <c r="D80" s="101" t="s">
        <v>131</v>
      </c>
      <c r="E80" s="101" t="s">
        <v>810</v>
      </c>
      <c r="F80" s="101"/>
      <c r="G80" s="241">
        <f>G81</f>
        <v>1286.7</v>
      </c>
      <c r="H80" s="241">
        <f>H81</f>
        <v>1286.7</v>
      </c>
      <c r="I80" s="259">
        <f t="shared" si="4"/>
        <v>100</v>
      </c>
    </row>
    <row r="81" spans="1:9" ht="27.75" customHeight="1">
      <c r="A81" s="95"/>
      <c r="B81" s="110" t="s">
        <v>252</v>
      </c>
      <c r="C81" s="101" t="s">
        <v>199</v>
      </c>
      <c r="D81" s="101" t="s">
        <v>131</v>
      </c>
      <c r="E81" s="101" t="s">
        <v>810</v>
      </c>
      <c r="F81" s="101" t="s">
        <v>255</v>
      </c>
      <c r="G81" s="241">
        <v>1286.7</v>
      </c>
      <c r="H81" s="241">
        <v>1286.7</v>
      </c>
      <c r="I81" s="259">
        <f t="shared" si="4"/>
        <v>100</v>
      </c>
    </row>
    <row r="82" spans="1:9" ht="40.5" customHeight="1">
      <c r="A82" s="95"/>
      <c r="B82" s="253" t="s">
        <v>568</v>
      </c>
      <c r="C82" s="101" t="s">
        <v>199</v>
      </c>
      <c r="D82" s="101" t="s">
        <v>131</v>
      </c>
      <c r="E82" s="101" t="s">
        <v>470</v>
      </c>
      <c r="F82" s="101"/>
      <c r="G82" s="241">
        <f>G83+G88+G91+G94+G97+G100</f>
        <v>10945.25672</v>
      </c>
      <c r="H82" s="241">
        <f>H83+H88+H91+H94+H97+H100</f>
        <v>9315.47089</v>
      </c>
      <c r="I82" s="259">
        <f t="shared" si="4"/>
        <v>85.1096610002584</v>
      </c>
    </row>
    <row r="83" spans="1:9" ht="29.25" customHeight="1">
      <c r="A83" s="95"/>
      <c r="B83" s="185" t="s">
        <v>206</v>
      </c>
      <c r="C83" s="101" t="s">
        <v>199</v>
      </c>
      <c r="D83" s="101" t="s">
        <v>131</v>
      </c>
      <c r="E83" s="101" t="s">
        <v>471</v>
      </c>
      <c r="F83" s="101"/>
      <c r="G83" s="241">
        <f>G84</f>
        <v>150</v>
      </c>
      <c r="H83" s="241">
        <f>H84</f>
        <v>145</v>
      </c>
      <c r="I83" s="259">
        <f t="shared" si="4"/>
        <v>96.66666666666667</v>
      </c>
    </row>
    <row r="84" spans="1:9" ht="52.5" customHeight="1">
      <c r="A84" s="95"/>
      <c r="B84" s="120" t="s">
        <v>431</v>
      </c>
      <c r="C84" s="101" t="s">
        <v>199</v>
      </c>
      <c r="D84" s="101" t="s">
        <v>131</v>
      </c>
      <c r="E84" s="101" t="s">
        <v>449</v>
      </c>
      <c r="F84" s="101"/>
      <c r="G84" s="241">
        <f>G85</f>
        <v>150</v>
      </c>
      <c r="H84" s="241">
        <f>H85</f>
        <v>145</v>
      </c>
      <c r="I84" s="259">
        <f t="shared" si="4"/>
        <v>96.66666666666667</v>
      </c>
    </row>
    <row r="85" spans="1:9" ht="42" customHeight="1">
      <c r="A85" s="95"/>
      <c r="B85" s="120" t="s">
        <v>369</v>
      </c>
      <c r="C85" s="101" t="s">
        <v>199</v>
      </c>
      <c r="D85" s="101" t="s">
        <v>131</v>
      </c>
      <c r="E85" s="101" t="s">
        <v>450</v>
      </c>
      <c r="F85" s="101"/>
      <c r="G85" s="241">
        <f>G86+G87</f>
        <v>150</v>
      </c>
      <c r="H85" s="241">
        <v>145</v>
      </c>
      <c r="I85" s="259">
        <f t="shared" si="4"/>
        <v>96.66666666666667</v>
      </c>
    </row>
    <row r="86" spans="1:9" ht="28.5" customHeight="1">
      <c r="A86" s="95"/>
      <c r="B86" s="110" t="s">
        <v>252</v>
      </c>
      <c r="C86" s="101" t="s">
        <v>199</v>
      </c>
      <c r="D86" s="101" t="s">
        <v>131</v>
      </c>
      <c r="E86" s="101" t="s">
        <v>450</v>
      </c>
      <c r="F86" s="101" t="s">
        <v>255</v>
      </c>
      <c r="G86" s="241">
        <f>600-450</f>
        <v>150</v>
      </c>
      <c r="H86" s="241">
        <v>145</v>
      </c>
      <c r="I86" s="259">
        <f t="shared" si="4"/>
        <v>96.66666666666667</v>
      </c>
    </row>
    <row r="87" spans="1:9" ht="28.5" customHeight="1" hidden="1">
      <c r="A87" s="95"/>
      <c r="B87" s="110" t="s">
        <v>253</v>
      </c>
      <c r="C87" s="101" t="s">
        <v>184</v>
      </c>
      <c r="D87" s="101" t="s">
        <v>155</v>
      </c>
      <c r="E87" s="101" t="s">
        <v>9</v>
      </c>
      <c r="F87" s="101" t="s">
        <v>256</v>
      </c>
      <c r="G87" s="241">
        <v>0</v>
      </c>
      <c r="H87" s="241">
        <v>1</v>
      </c>
      <c r="I87" s="259" t="e">
        <f t="shared" si="4"/>
        <v>#DIV/0!</v>
      </c>
    </row>
    <row r="88" spans="1:9" ht="28.5" customHeight="1">
      <c r="A88" s="95"/>
      <c r="B88" s="111" t="s">
        <v>432</v>
      </c>
      <c r="C88" s="101" t="s">
        <v>199</v>
      </c>
      <c r="D88" s="101" t="s">
        <v>131</v>
      </c>
      <c r="E88" s="101" t="s">
        <v>451</v>
      </c>
      <c r="F88" s="101"/>
      <c r="G88" s="241">
        <f>G89</f>
        <v>3395.36572</v>
      </c>
      <c r="H88" s="241">
        <f>H89</f>
        <v>3295.02492</v>
      </c>
      <c r="I88" s="259">
        <f t="shared" si="4"/>
        <v>97.0447719546394</v>
      </c>
    </row>
    <row r="89" spans="1:9" ht="42" customHeight="1">
      <c r="A89" s="95"/>
      <c r="B89" s="120" t="s">
        <v>369</v>
      </c>
      <c r="C89" s="101" t="s">
        <v>199</v>
      </c>
      <c r="D89" s="101" t="s">
        <v>131</v>
      </c>
      <c r="E89" s="101" t="s">
        <v>452</v>
      </c>
      <c r="F89" s="101"/>
      <c r="G89" s="241">
        <f>G90</f>
        <v>3395.36572</v>
      </c>
      <c r="H89" s="241">
        <f>H90</f>
        <v>3295.02492</v>
      </c>
      <c r="I89" s="259">
        <f t="shared" si="4"/>
        <v>97.0447719546394</v>
      </c>
    </row>
    <row r="90" spans="1:9" ht="28.5" customHeight="1">
      <c r="A90" s="95"/>
      <c r="B90" s="110" t="s">
        <v>252</v>
      </c>
      <c r="C90" s="101" t="s">
        <v>199</v>
      </c>
      <c r="D90" s="101" t="s">
        <v>131</v>
      </c>
      <c r="E90" s="101" t="s">
        <v>452</v>
      </c>
      <c r="F90" s="101" t="s">
        <v>255</v>
      </c>
      <c r="G90" s="241">
        <f>3356.54872+38.817</f>
        <v>3395.36572</v>
      </c>
      <c r="H90" s="241">
        <v>3295.02492</v>
      </c>
      <c r="I90" s="259">
        <f t="shared" si="4"/>
        <v>97.0447719546394</v>
      </c>
    </row>
    <row r="91" spans="1:9" ht="52.5" customHeight="1">
      <c r="A91" s="95"/>
      <c r="B91" s="111" t="s">
        <v>433</v>
      </c>
      <c r="C91" s="101" t="s">
        <v>199</v>
      </c>
      <c r="D91" s="101" t="s">
        <v>131</v>
      </c>
      <c r="E91" s="101" t="s">
        <v>453</v>
      </c>
      <c r="F91" s="101"/>
      <c r="G91" s="241">
        <f>G92</f>
        <v>50</v>
      </c>
      <c r="H91" s="241">
        <f>H92</f>
        <v>48</v>
      </c>
      <c r="I91" s="259">
        <f t="shared" si="4"/>
        <v>96</v>
      </c>
    </row>
    <row r="92" spans="1:9" ht="42" customHeight="1">
      <c r="A92" s="95"/>
      <c r="B92" s="120" t="s">
        <v>369</v>
      </c>
      <c r="C92" s="101" t="s">
        <v>199</v>
      </c>
      <c r="D92" s="101" t="s">
        <v>131</v>
      </c>
      <c r="E92" s="101" t="s">
        <v>454</v>
      </c>
      <c r="F92" s="101"/>
      <c r="G92" s="241">
        <f>G93</f>
        <v>50</v>
      </c>
      <c r="H92" s="241">
        <f>H93</f>
        <v>48</v>
      </c>
      <c r="I92" s="259">
        <f t="shared" si="4"/>
        <v>96</v>
      </c>
    </row>
    <row r="93" spans="1:9" ht="28.5" customHeight="1">
      <c r="A93" s="95"/>
      <c r="B93" s="110" t="s">
        <v>252</v>
      </c>
      <c r="C93" s="101" t="s">
        <v>199</v>
      </c>
      <c r="D93" s="101" t="s">
        <v>131</v>
      </c>
      <c r="E93" s="101" t="s">
        <v>454</v>
      </c>
      <c r="F93" s="101" t="s">
        <v>255</v>
      </c>
      <c r="G93" s="241">
        <f>200-150</f>
        <v>50</v>
      </c>
      <c r="H93" s="241">
        <v>48</v>
      </c>
      <c r="I93" s="259">
        <f t="shared" si="4"/>
        <v>96</v>
      </c>
    </row>
    <row r="94" spans="1:9" ht="31.5" customHeight="1">
      <c r="A94" s="95"/>
      <c r="B94" s="111" t="s">
        <v>434</v>
      </c>
      <c r="C94" s="101" t="s">
        <v>199</v>
      </c>
      <c r="D94" s="101" t="s">
        <v>131</v>
      </c>
      <c r="E94" s="101" t="s">
        <v>455</v>
      </c>
      <c r="F94" s="101"/>
      <c r="G94" s="241">
        <f>G95</f>
        <v>120</v>
      </c>
      <c r="H94" s="241">
        <f>H95</f>
        <v>85</v>
      </c>
      <c r="I94" s="259">
        <f t="shared" si="4"/>
        <v>70.83333333333334</v>
      </c>
    </row>
    <row r="95" spans="1:9" ht="42" customHeight="1">
      <c r="A95" s="95"/>
      <c r="B95" s="120" t="s">
        <v>369</v>
      </c>
      <c r="C95" s="101" t="s">
        <v>199</v>
      </c>
      <c r="D95" s="101" t="s">
        <v>131</v>
      </c>
      <c r="E95" s="101" t="s">
        <v>456</v>
      </c>
      <c r="F95" s="101"/>
      <c r="G95" s="241">
        <f>G96</f>
        <v>120</v>
      </c>
      <c r="H95" s="241">
        <f>H96</f>
        <v>85</v>
      </c>
      <c r="I95" s="259">
        <f t="shared" si="4"/>
        <v>70.83333333333334</v>
      </c>
    </row>
    <row r="96" spans="1:9" ht="28.5" customHeight="1">
      <c r="A96" s="95"/>
      <c r="B96" s="110" t="s">
        <v>252</v>
      </c>
      <c r="C96" s="101" t="s">
        <v>199</v>
      </c>
      <c r="D96" s="101" t="s">
        <v>131</v>
      </c>
      <c r="E96" s="101" t="s">
        <v>456</v>
      </c>
      <c r="F96" s="101" t="s">
        <v>255</v>
      </c>
      <c r="G96" s="241">
        <v>120</v>
      </c>
      <c r="H96" s="241">
        <v>85</v>
      </c>
      <c r="I96" s="259">
        <f t="shared" si="4"/>
        <v>70.83333333333334</v>
      </c>
    </row>
    <row r="97" spans="1:9" ht="58.5" customHeight="1">
      <c r="A97" s="95"/>
      <c r="B97" s="111" t="s">
        <v>436</v>
      </c>
      <c r="C97" s="101" t="s">
        <v>199</v>
      </c>
      <c r="D97" s="101" t="s">
        <v>131</v>
      </c>
      <c r="E97" s="101" t="s">
        <v>457</v>
      </c>
      <c r="F97" s="101"/>
      <c r="G97" s="241">
        <f>G98</f>
        <v>2100.408</v>
      </c>
      <c r="H97" s="241">
        <f>H98</f>
        <v>1125.39355</v>
      </c>
      <c r="I97" s="259">
        <f t="shared" si="4"/>
        <v>53.579759265818836</v>
      </c>
    </row>
    <row r="98" spans="1:9" ht="42" customHeight="1">
      <c r="A98" s="95"/>
      <c r="B98" s="120" t="s">
        <v>369</v>
      </c>
      <c r="C98" s="101" t="s">
        <v>199</v>
      </c>
      <c r="D98" s="101" t="s">
        <v>131</v>
      </c>
      <c r="E98" s="101" t="s">
        <v>458</v>
      </c>
      <c r="F98" s="101"/>
      <c r="G98" s="241">
        <f>G99</f>
        <v>2100.408</v>
      </c>
      <c r="H98" s="241">
        <f>H99</f>
        <v>1125.39355</v>
      </c>
      <c r="I98" s="259">
        <f t="shared" si="4"/>
        <v>53.579759265818836</v>
      </c>
    </row>
    <row r="99" spans="1:9" ht="28.5" customHeight="1">
      <c r="A99" s="95"/>
      <c r="B99" s="110" t="s">
        <v>252</v>
      </c>
      <c r="C99" s="101" t="s">
        <v>199</v>
      </c>
      <c r="D99" s="101" t="s">
        <v>131</v>
      </c>
      <c r="E99" s="101" t="s">
        <v>458</v>
      </c>
      <c r="F99" s="101" t="s">
        <v>255</v>
      </c>
      <c r="G99" s="241">
        <f>2139.225-38.817</f>
        <v>2100.408</v>
      </c>
      <c r="H99" s="241">
        <v>1125.39355</v>
      </c>
      <c r="I99" s="259">
        <f t="shared" si="4"/>
        <v>53.579759265818836</v>
      </c>
    </row>
    <row r="100" spans="1:9" ht="21" customHeight="1">
      <c r="A100" s="95"/>
      <c r="B100" s="111" t="s">
        <v>437</v>
      </c>
      <c r="C100" s="101" t="s">
        <v>199</v>
      </c>
      <c r="D100" s="101" t="s">
        <v>131</v>
      </c>
      <c r="E100" s="101" t="s">
        <v>397</v>
      </c>
      <c r="F100" s="101"/>
      <c r="G100" s="241">
        <f>G101</f>
        <v>5129.483</v>
      </c>
      <c r="H100" s="241">
        <f>H101</f>
        <v>4617.05242</v>
      </c>
      <c r="I100" s="259">
        <f t="shared" si="4"/>
        <v>90.01009302496958</v>
      </c>
    </row>
    <row r="101" spans="1:9" ht="21" customHeight="1">
      <c r="A101" s="95"/>
      <c r="B101" s="111" t="s">
        <v>443</v>
      </c>
      <c r="C101" s="101" t="s">
        <v>199</v>
      </c>
      <c r="D101" s="101" t="s">
        <v>131</v>
      </c>
      <c r="E101" s="101" t="s">
        <v>425</v>
      </c>
      <c r="F101" s="101"/>
      <c r="G101" s="241">
        <f>G103+G104+G105</f>
        <v>5129.483</v>
      </c>
      <c r="H101" s="241">
        <f>H103+H104+H105</f>
        <v>4617.05242</v>
      </c>
      <c r="I101" s="259">
        <f t="shared" si="4"/>
        <v>90.01009302496958</v>
      </c>
    </row>
    <row r="102" spans="1:9" ht="39.75" customHeight="1">
      <c r="A102" s="95"/>
      <c r="B102" s="111" t="s">
        <v>370</v>
      </c>
      <c r="C102" s="101" t="s">
        <v>199</v>
      </c>
      <c r="D102" s="101" t="s">
        <v>131</v>
      </c>
      <c r="E102" s="101" t="s">
        <v>336</v>
      </c>
      <c r="F102" s="101"/>
      <c r="G102" s="241">
        <f>G103+G104+G105</f>
        <v>5129.483</v>
      </c>
      <c r="H102" s="241">
        <f>H103+H104+H105</f>
        <v>4617.05242</v>
      </c>
      <c r="I102" s="259">
        <f t="shared" si="4"/>
        <v>90.01009302496958</v>
      </c>
    </row>
    <row r="103" spans="1:9" ht="56.25" customHeight="1">
      <c r="A103" s="95"/>
      <c r="B103" s="110" t="s">
        <v>251</v>
      </c>
      <c r="C103" s="101" t="s">
        <v>199</v>
      </c>
      <c r="D103" s="101" t="s">
        <v>131</v>
      </c>
      <c r="E103" s="101" t="s">
        <v>336</v>
      </c>
      <c r="F103" s="101" t="s">
        <v>254</v>
      </c>
      <c r="G103" s="241">
        <v>4315.213</v>
      </c>
      <c r="H103" s="241">
        <v>4160.3205</v>
      </c>
      <c r="I103" s="259">
        <f t="shared" si="4"/>
        <v>96.4105479845375</v>
      </c>
    </row>
    <row r="104" spans="1:9" ht="29.25" customHeight="1">
      <c r="A104" s="95"/>
      <c r="B104" s="110" t="s">
        <v>252</v>
      </c>
      <c r="C104" s="101" t="s">
        <v>199</v>
      </c>
      <c r="D104" s="101" t="s">
        <v>131</v>
      </c>
      <c r="E104" s="101" t="s">
        <v>336</v>
      </c>
      <c r="F104" s="101" t="s">
        <v>255</v>
      </c>
      <c r="G104" s="241">
        <v>655.72</v>
      </c>
      <c r="H104" s="241">
        <v>376.94994</v>
      </c>
      <c r="I104" s="259">
        <f t="shared" si="4"/>
        <v>57.486417983285556</v>
      </c>
    </row>
    <row r="105" spans="1:9" ht="16.5" customHeight="1">
      <c r="A105" s="95"/>
      <c r="B105" s="110" t="s">
        <v>253</v>
      </c>
      <c r="C105" s="101" t="s">
        <v>199</v>
      </c>
      <c r="D105" s="101" t="s">
        <v>131</v>
      </c>
      <c r="E105" s="101" t="s">
        <v>336</v>
      </c>
      <c r="F105" s="101" t="s">
        <v>256</v>
      </c>
      <c r="G105" s="241">
        <v>158.55</v>
      </c>
      <c r="H105" s="241">
        <v>79.78198</v>
      </c>
      <c r="I105" s="259">
        <f t="shared" si="4"/>
        <v>50.319760327972254</v>
      </c>
    </row>
    <row r="106" spans="1:9" ht="54.75" customHeight="1">
      <c r="A106" s="95"/>
      <c r="B106" s="110" t="s">
        <v>515</v>
      </c>
      <c r="C106" s="101" t="s">
        <v>199</v>
      </c>
      <c r="D106" s="101" t="s">
        <v>131</v>
      </c>
      <c r="E106" s="101" t="s">
        <v>520</v>
      </c>
      <c r="F106" s="101"/>
      <c r="G106" s="241">
        <f>G107+G109</f>
        <v>1100</v>
      </c>
      <c r="H106" s="241">
        <f>H107+H109</f>
        <v>1050.02298</v>
      </c>
      <c r="I106" s="259">
        <f t="shared" si="4"/>
        <v>95.45663454545455</v>
      </c>
    </row>
    <row r="107" spans="1:9" ht="37.5" customHeight="1">
      <c r="A107" s="95"/>
      <c r="B107" s="110" t="s">
        <v>516</v>
      </c>
      <c r="C107" s="101" t="s">
        <v>199</v>
      </c>
      <c r="D107" s="101" t="s">
        <v>131</v>
      </c>
      <c r="E107" s="101" t="s">
        <v>517</v>
      </c>
      <c r="F107" s="101"/>
      <c r="G107" s="241">
        <f>G108</f>
        <v>1000</v>
      </c>
      <c r="H107" s="241">
        <f>H108</f>
        <v>955.25799</v>
      </c>
      <c r="I107" s="259">
        <f t="shared" si="4"/>
        <v>95.525799</v>
      </c>
    </row>
    <row r="108" spans="1:9" ht="29.25" customHeight="1">
      <c r="A108" s="95"/>
      <c r="B108" s="111" t="s">
        <v>252</v>
      </c>
      <c r="C108" s="101" t="s">
        <v>199</v>
      </c>
      <c r="D108" s="101" t="s">
        <v>131</v>
      </c>
      <c r="E108" s="101" t="s">
        <v>517</v>
      </c>
      <c r="F108" s="101" t="s">
        <v>255</v>
      </c>
      <c r="G108" s="241">
        <v>1000</v>
      </c>
      <c r="H108" s="241">
        <v>955.25799</v>
      </c>
      <c r="I108" s="259">
        <f t="shared" si="4"/>
        <v>95.525799</v>
      </c>
    </row>
    <row r="109" spans="1:9" ht="42.75" customHeight="1">
      <c r="A109" s="95"/>
      <c r="B109" s="110" t="s">
        <v>518</v>
      </c>
      <c r="C109" s="101" t="s">
        <v>199</v>
      </c>
      <c r="D109" s="101" t="s">
        <v>131</v>
      </c>
      <c r="E109" s="101" t="s">
        <v>514</v>
      </c>
      <c r="F109" s="101"/>
      <c r="G109" s="241">
        <f>G110</f>
        <v>100</v>
      </c>
      <c r="H109" s="241">
        <f>H110</f>
        <v>94.76499</v>
      </c>
      <c r="I109" s="259">
        <f t="shared" si="4"/>
        <v>94.76499</v>
      </c>
    </row>
    <row r="110" spans="1:9" ht="31.5" customHeight="1">
      <c r="A110" s="95"/>
      <c r="B110" s="111" t="s">
        <v>252</v>
      </c>
      <c r="C110" s="101" t="s">
        <v>199</v>
      </c>
      <c r="D110" s="101" t="s">
        <v>131</v>
      </c>
      <c r="E110" s="101" t="s">
        <v>519</v>
      </c>
      <c r="F110" s="101" t="s">
        <v>255</v>
      </c>
      <c r="G110" s="241">
        <v>100</v>
      </c>
      <c r="H110" s="241">
        <v>94.76499</v>
      </c>
      <c r="I110" s="259">
        <f t="shared" si="4"/>
        <v>94.76499</v>
      </c>
    </row>
    <row r="111" spans="1:9" ht="28.5" customHeight="1">
      <c r="A111" s="114"/>
      <c r="B111" s="217" t="s">
        <v>718</v>
      </c>
      <c r="C111" s="101" t="s">
        <v>199</v>
      </c>
      <c r="D111" s="101" t="s">
        <v>131</v>
      </c>
      <c r="E111" s="101" t="s">
        <v>719</v>
      </c>
      <c r="F111" s="101"/>
      <c r="G111" s="241">
        <f>G112+G114</f>
        <v>4207.46789</v>
      </c>
      <c r="H111" s="241">
        <f>H112+H114</f>
        <v>4207.46789</v>
      </c>
      <c r="I111" s="259">
        <f t="shared" si="4"/>
        <v>100</v>
      </c>
    </row>
    <row r="112" spans="1:9" ht="54.75" customHeight="1">
      <c r="A112" s="114"/>
      <c r="B112" s="217" t="s">
        <v>729</v>
      </c>
      <c r="C112" s="101" t="s">
        <v>199</v>
      </c>
      <c r="D112" s="101" t="s">
        <v>131</v>
      </c>
      <c r="E112" s="101" t="s">
        <v>721</v>
      </c>
      <c r="F112" s="101"/>
      <c r="G112" s="241">
        <f>G113</f>
        <v>3786.7211</v>
      </c>
      <c r="H112" s="241">
        <f>H113</f>
        <v>3786.7211</v>
      </c>
      <c r="I112" s="259">
        <f t="shared" si="4"/>
        <v>100</v>
      </c>
    </row>
    <row r="113" spans="1:9" ht="31.5" customHeight="1">
      <c r="A113" s="114"/>
      <c r="B113" s="218" t="s">
        <v>722</v>
      </c>
      <c r="C113" s="101" t="s">
        <v>199</v>
      </c>
      <c r="D113" s="101" t="s">
        <v>131</v>
      </c>
      <c r="E113" s="101" t="s">
        <v>721</v>
      </c>
      <c r="F113" s="101" t="s">
        <v>127</v>
      </c>
      <c r="G113" s="241">
        <v>3786.7211</v>
      </c>
      <c r="H113" s="241">
        <v>3786.7211</v>
      </c>
      <c r="I113" s="259">
        <f t="shared" si="4"/>
        <v>100</v>
      </c>
    </row>
    <row r="114" spans="1:9" ht="52.5" customHeight="1">
      <c r="A114" s="114"/>
      <c r="B114" s="217" t="s">
        <v>730</v>
      </c>
      <c r="C114" s="101" t="s">
        <v>199</v>
      </c>
      <c r="D114" s="101" t="s">
        <v>131</v>
      </c>
      <c r="E114" s="101" t="s">
        <v>724</v>
      </c>
      <c r="F114" s="101"/>
      <c r="G114" s="241">
        <f>G115</f>
        <v>420.74679</v>
      </c>
      <c r="H114" s="241">
        <f>H115</f>
        <v>420.74679</v>
      </c>
      <c r="I114" s="259">
        <f t="shared" si="4"/>
        <v>100</v>
      </c>
    </row>
    <row r="115" spans="1:9" ht="27.75" customHeight="1">
      <c r="A115" s="114"/>
      <c r="B115" s="218" t="s">
        <v>722</v>
      </c>
      <c r="C115" s="101" t="s">
        <v>199</v>
      </c>
      <c r="D115" s="101" t="s">
        <v>131</v>
      </c>
      <c r="E115" s="101" t="s">
        <v>724</v>
      </c>
      <c r="F115" s="101" t="s">
        <v>127</v>
      </c>
      <c r="G115" s="241">
        <v>420.74679</v>
      </c>
      <c r="H115" s="241">
        <v>420.74679</v>
      </c>
      <c r="I115" s="259">
        <f t="shared" si="4"/>
        <v>100</v>
      </c>
    </row>
    <row r="116" spans="1:9" ht="29.25" customHeight="1">
      <c r="A116" s="95"/>
      <c r="B116" s="111" t="s">
        <v>417</v>
      </c>
      <c r="C116" s="101" t="s">
        <v>199</v>
      </c>
      <c r="D116" s="101" t="s">
        <v>131</v>
      </c>
      <c r="E116" s="101" t="s">
        <v>303</v>
      </c>
      <c r="F116" s="106"/>
      <c r="G116" s="241">
        <f>G117</f>
        <v>13629.74354</v>
      </c>
      <c r="H116" s="241">
        <f>H117</f>
        <v>0</v>
      </c>
      <c r="I116" s="259">
        <f t="shared" si="4"/>
        <v>0</v>
      </c>
    </row>
    <row r="117" spans="1:9" ht="17.25" customHeight="1">
      <c r="A117" s="95"/>
      <c r="B117" s="110" t="s">
        <v>253</v>
      </c>
      <c r="C117" s="101" t="s">
        <v>199</v>
      </c>
      <c r="D117" s="101" t="s">
        <v>131</v>
      </c>
      <c r="E117" s="101" t="s">
        <v>303</v>
      </c>
      <c r="F117" s="101" t="s">
        <v>256</v>
      </c>
      <c r="G117" s="241">
        <v>13629.74354</v>
      </c>
      <c r="H117" s="241">
        <v>0</v>
      </c>
      <c r="I117" s="259">
        <f t="shared" si="4"/>
        <v>0</v>
      </c>
    </row>
    <row r="118" spans="1:9" ht="15" customHeight="1">
      <c r="A118" s="173" t="s">
        <v>102</v>
      </c>
      <c r="B118" s="186" t="s">
        <v>34</v>
      </c>
      <c r="C118" s="97" t="s">
        <v>200</v>
      </c>
      <c r="D118" s="101"/>
      <c r="E118" s="101"/>
      <c r="F118" s="101"/>
      <c r="G118" s="258">
        <f>G119</f>
        <v>445.442</v>
      </c>
      <c r="H118" s="258">
        <f>H119</f>
        <v>445.442</v>
      </c>
      <c r="I118" s="259">
        <f t="shared" si="4"/>
        <v>100</v>
      </c>
    </row>
    <row r="119" spans="1:9" ht="17.25" customHeight="1">
      <c r="A119" s="95"/>
      <c r="B119" s="175" t="s">
        <v>68</v>
      </c>
      <c r="C119" s="101" t="s">
        <v>200</v>
      </c>
      <c r="D119" s="101" t="s">
        <v>201</v>
      </c>
      <c r="E119" s="97"/>
      <c r="F119" s="97"/>
      <c r="G119" s="241">
        <f>G121</f>
        <v>445.442</v>
      </c>
      <c r="H119" s="241">
        <f>H121</f>
        <v>445.442</v>
      </c>
      <c r="I119" s="259">
        <f t="shared" si="4"/>
        <v>100</v>
      </c>
    </row>
    <row r="120" spans="1:9" ht="15" customHeight="1">
      <c r="A120" s="95"/>
      <c r="B120" s="111" t="s">
        <v>212</v>
      </c>
      <c r="C120" s="101" t="s">
        <v>200</v>
      </c>
      <c r="D120" s="101" t="s">
        <v>201</v>
      </c>
      <c r="E120" s="101" t="s">
        <v>289</v>
      </c>
      <c r="F120" s="101"/>
      <c r="G120" s="241">
        <f>SUM(G121)</f>
        <v>445.442</v>
      </c>
      <c r="H120" s="241">
        <f>SUM(H121)</f>
        <v>445.442</v>
      </c>
      <c r="I120" s="259">
        <f t="shared" si="4"/>
        <v>100</v>
      </c>
    </row>
    <row r="121" spans="1:9" ht="31.5" customHeight="1">
      <c r="A121" s="95"/>
      <c r="B121" s="187" t="s">
        <v>374</v>
      </c>
      <c r="C121" s="101" t="s">
        <v>200</v>
      </c>
      <c r="D121" s="101" t="s">
        <v>201</v>
      </c>
      <c r="E121" s="101" t="s">
        <v>305</v>
      </c>
      <c r="F121" s="101"/>
      <c r="G121" s="241">
        <f>G122</f>
        <v>445.442</v>
      </c>
      <c r="H121" s="241">
        <f>H122</f>
        <v>445.442</v>
      </c>
      <c r="I121" s="259">
        <f t="shared" si="4"/>
        <v>100</v>
      </c>
    </row>
    <row r="122" spans="1:9" ht="16.5" customHeight="1">
      <c r="A122" s="95"/>
      <c r="B122" s="188" t="s">
        <v>419</v>
      </c>
      <c r="C122" s="101" t="s">
        <v>200</v>
      </c>
      <c r="D122" s="101" t="s">
        <v>201</v>
      </c>
      <c r="E122" s="101" t="s">
        <v>305</v>
      </c>
      <c r="F122" s="101"/>
      <c r="G122" s="241">
        <f>G123+G124</f>
        <v>445.442</v>
      </c>
      <c r="H122" s="241">
        <f>H123+H124</f>
        <v>445.442</v>
      </c>
      <c r="I122" s="259">
        <f t="shared" si="4"/>
        <v>100</v>
      </c>
    </row>
    <row r="123" spans="1:9" ht="53.25" customHeight="1">
      <c r="A123" s="95"/>
      <c r="B123" s="110" t="s">
        <v>251</v>
      </c>
      <c r="C123" s="101" t="s">
        <v>200</v>
      </c>
      <c r="D123" s="101" t="s">
        <v>201</v>
      </c>
      <c r="E123" s="101" t="s">
        <v>305</v>
      </c>
      <c r="F123" s="101" t="s">
        <v>254</v>
      </c>
      <c r="G123" s="241">
        <v>440.14415</v>
      </c>
      <c r="H123" s="241">
        <v>440.14415</v>
      </c>
      <c r="I123" s="259">
        <f t="shared" si="4"/>
        <v>100</v>
      </c>
    </row>
    <row r="124" spans="1:9" ht="26.25" customHeight="1">
      <c r="A124" s="95"/>
      <c r="B124" s="110" t="s">
        <v>252</v>
      </c>
      <c r="C124" s="101" t="s">
        <v>200</v>
      </c>
      <c r="D124" s="101" t="s">
        <v>201</v>
      </c>
      <c r="E124" s="101" t="s">
        <v>305</v>
      </c>
      <c r="F124" s="101" t="s">
        <v>255</v>
      </c>
      <c r="G124" s="241">
        <v>5.29785</v>
      </c>
      <c r="H124" s="241">
        <v>5.29785</v>
      </c>
      <c r="I124" s="259">
        <f t="shared" si="4"/>
        <v>100</v>
      </c>
    </row>
    <row r="125" spans="1:9" ht="30.75" customHeight="1">
      <c r="A125" s="173" t="s">
        <v>53</v>
      </c>
      <c r="B125" s="189" t="s">
        <v>35</v>
      </c>
      <c r="C125" s="190" t="s">
        <v>201</v>
      </c>
      <c r="D125" s="101"/>
      <c r="E125" s="101"/>
      <c r="F125" s="101"/>
      <c r="G125" s="258">
        <f>G126+G134+G151</f>
        <v>6022.88234</v>
      </c>
      <c r="H125" s="258">
        <f>H126+H134+H151</f>
        <v>5738.148430000001</v>
      </c>
      <c r="I125" s="259">
        <f t="shared" si="4"/>
        <v>95.27246434636479</v>
      </c>
    </row>
    <row r="126" spans="1:9" ht="15" customHeight="1">
      <c r="A126" s="95"/>
      <c r="B126" s="180" t="s">
        <v>237</v>
      </c>
      <c r="C126" s="97" t="s">
        <v>201</v>
      </c>
      <c r="D126" s="97" t="s">
        <v>202</v>
      </c>
      <c r="E126" s="97"/>
      <c r="F126" s="97"/>
      <c r="G126" s="258">
        <f>G128</f>
        <v>423.19999999999993</v>
      </c>
      <c r="H126" s="258">
        <f>H128</f>
        <v>420.06860000000006</v>
      </c>
      <c r="I126" s="259">
        <f t="shared" si="4"/>
        <v>99.26006616257091</v>
      </c>
    </row>
    <row r="127" spans="1:9" ht="16.5" customHeight="1">
      <c r="A127" s="95"/>
      <c r="B127" s="110" t="s">
        <v>212</v>
      </c>
      <c r="C127" s="101" t="s">
        <v>201</v>
      </c>
      <c r="D127" s="101" t="s">
        <v>202</v>
      </c>
      <c r="E127" s="101" t="s">
        <v>289</v>
      </c>
      <c r="F127" s="101"/>
      <c r="G127" s="241">
        <f>SUM(G128)</f>
        <v>423.19999999999993</v>
      </c>
      <c r="H127" s="241">
        <f>SUM(H128)</f>
        <v>420.06860000000006</v>
      </c>
      <c r="I127" s="259">
        <f t="shared" si="4"/>
        <v>99.26006616257091</v>
      </c>
    </row>
    <row r="128" spans="1:9" ht="29.25" customHeight="1">
      <c r="A128" s="95"/>
      <c r="B128" s="111" t="s">
        <v>375</v>
      </c>
      <c r="C128" s="101" t="s">
        <v>201</v>
      </c>
      <c r="D128" s="101" t="s">
        <v>202</v>
      </c>
      <c r="E128" s="101" t="s">
        <v>289</v>
      </c>
      <c r="F128" s="101"/>
      <c r="G128" s="241">
        <f>G130+G131+G132+G133</f>
        <v>423.19999999999993</v>
      </c>
      <c r="H128" s="241">
        <f>H130+H131+H132+H133</f>
        <v>420.06860000000006</v>
      </c>
      <c r="I128" s="259">
        <f t="shared" si="4"/>
        <v>99.26006616257091</v>
      </c>
    </row>
    <row r="129" spans="1:9" ht="14.25" customHeight="1">
      <c r="A129" s="95"/>
      <c r="B129" s="188" t="s">
        <v>419</v>
      </c>
      <c r="C129" s="106" t="s">
        <v>201</v>
      </c>
      <c r="D129" s="106" t="s">
        <v>202</v>
      </c>
      <c r="E129" s="106" t="s">
        <v>308</v>
      </c>
      <c r="F129" s="101"/>
      <c r="G129" s="261">
        <f>G132+G133</f>
        <v>393</v>
      </c>
      <c r="H129" s="261">
        <f>H132+H133</f>
        <v>392.03657</v>
      </c>
      <c r="I129" s="259">
        <f t="shared" si="4"/>
        <v>99.7548524173028</v>
      </c>
    </row>
    <row r="130" spans="1:9" ht="52.5" customHeight="1">
      <c r="A130" s="95"/>
      <c r="B130" s="110" t="s">
        <v>251</v>
      </c>
      <c r="C130" s="101" t="s">
        <v>201</v>
      </c>
      <c r="D130" s="101" t="s">
        <v>202</v>
      </c>
      <c r="E130" s="101" t="s">
        <v>307</v>
      </c>
      <c r="F130" s="101" t="s">
        <v>254</v>
      </c>
      <c r="G130" s="241">
        <f>27.55032+1.102</f>
        <v>28.65232</v>
      </c>
      <c r="H130" s="241">
        <v>28.03203</v>
      </c>
      <c r="I130" s="259">
        <f t="shared" si="4"/>
        <v>97.8351142246073</v>
      </c>
    </row>
    <row r="131" spans="1:9" ht="27" customHeight="1">
      <c r="A131" s="95"/>
      <c r="B131" s="103" t="s">
        <v>252</v>
      </c>
      <c r="C131" s="101" t="s">
        <v>201</v>
      </c>
      <c r="D131" s="101" t="s">
        <v>202</v>
      </c>
      <c r="E131" s="101" t="s">
        <v>307</v>
      </c>
      <c r="F131" s="101" t="s">
        <v>255</v>
      </c>
      <c r="G131" s="241">
        <f>2.64968-1.102</f>
        <v>1.54768</v>
      </c>
      <c r="H131" s="241">
        <v>0</v>
      </c>
      <c r="I131" s="259">
        <f t="shared" si="4"/>
        <v>0</v>
      </c>
    </row>
    <row r="132" spans="1:9" ht="52.5" customHeight="1">
      <c r="A132" s="95"/>
      <c r="B132" s="110" t="s">
        <v>251</v>
      </c>
      <c r="C132" s="101" t="s">
        <v>201</v>
      </c>
      <c r="D132" s="101" t="s">
        <v>202</v>
      </c>
      <c r="E132" s="101" t="s">
        <v>308</v>
      </c>
      <c r="F132" s="101" t="s">
        <v>254</v>
      </c>
      <c r="G132" s="241">
        <f>325.602+13.024</f>
        <v>338.626</v>
      </c>
      <c r="H132" s="241">
        <v>337.66257</v>
      </c>
      <c r="I132" s="259">
        <f t="shared" si="4"/>
        <v>99.71548847400969</v>
      </c>
    </row>
    <row r="133" spans="1:9" ht="27" customHeight="1">
      <c r="A133" s="95"/>
      <c r="B133" s="103" t="s">
        <v>252</v>
      </c>
      <c r="C133" s="101" t="s">
        <v>201</v>
      </c>
      <c r="D133" s="101" t="s">
        <v>202</v>
      </c>
      <c r="E133" s="101" t="s">
        <v>308</v>
      </c>
      <c r="F133" s="101" t="s">
        <v>255</v>
      </c>
      <c r="G133" s="241">
        <f>67.398-13.024</f>
        <v>54.373999999999995</v>
      </c>
      <c r="H133" s="241">
        <f>67.398-13.024</f>
        <v>54.373999999999995</v>
      </c>
      <c r="I133" s="259">
        <f t="shared" si="4"/>
        <v>100</v>
      </c>
    </row>
    <row r="134" spans="1:9" ht="30.75" customHeight="1">
      <c r="A134" s="95"/>
      <c r="B134" s="175" t="s">
        <v>70</v>
      </c>
      <c r="C134" s="97" t="s">
        <v>201</v>
      </c>
      <c r="D134" s="97" t="s">
        <v>36</v>
      </c>
      <c r="E134" s="97"/>
      <c r="F134" s="97"/>
      <c r="G134" s="258">
        <f>G135</f>
        <v>5089.68234</v>
      </c>
      <c r="H134" s="258">
        <f>H135</f>
        <v>4813.99948</v>
      </c>
      <c r="I134" s="259">
        <f t="shared" si="4"/>
        <v>94.58349575506121</v>
      </c>
    </row>
    <row r="135" spans="1:9" ht="33" customHeight="1">
      <c r="A135" s="95"/>
      <c r="B135" s="100" t="s">
        <v>521</v>
      </c>
      <c r="C135" s="101" t="s">
        <v>201</v>
      </c>
      <c r="D135" s="101" t="s">
        <v>36</v>
      </c>
      <c r="E135" s="101" t="s">
        <v>522</v>
      </c>
      <c r="F135" s="101"/>
      <c r="G135" s="241">
        <f>G136+G144</f>
        <v>5089.68234</v>
      </c>
      <c r="H135" s="241">
        <f>H136+H144</f>
        <v>4813.99948</v>
      </c>
      <c r="I135" s="259">
        <f t="shared" si="4"/>
        <v>94.58349575506121</v>
      </c>
    </row>
    <row r="136" spans="1:9" ht="44.25" customHeight="1">
      <c r="A136" s="95"/>
      <c r="B136" s="100" t="s">
        <v>523</v>
      </c>
      <c r="C136" s="101" t="s">
        <v>201</v>
      </c>
      <c r="D136" s="101" t="s">
        <v>36</v>
      </c>
      <c r="E136" s="101" t="s">
        <v>524</v>
      </c>
      <c r="F136" s="101"/>
      <c r="G136" s="241">
        <f>G137+G139+G141</f>
        <v>4775.7357600000005</v>
      </c>
      <c r="H136" s="241">
        <f>H137+H139+H141</f>
        <v>4629.69548</v>
      </c>
      <c r="I136" s="259">
        <f t="shared" si="4"/>
        <v>96.94203600577767</v>
      </c>
    </row>
    <row r="137" spans="1:9" ht="79.5" customHeight="1">
      <c r="A137" s="95"/>
      <c r="B137" s="100" t="s">
        <v>525</v>
      </c>
      <c r="C137" s="101" t="s">
        <v>201</v>
      </c>
      <c r="D137" s="101" t="s">
        <v>36</v>
      </c>
      <c r="E137" s="101" t="s">
        <v>526</v>
      </c>
      <c r="F137" s="101"/>
      <c r="G137" s="241">
        <f>G138</f>
        <v>738.5</v>
      </c>
      <c r="H137" s="241">
        <f>H138</f>
        <v>655.63367</v>
      </c>
      <c r="I137" s="259">
        <f t="shared" si="4"/>
        <v>88.77910223425864</v>
      </c>
    </row>
    <row r="138" spans="1:9" ht="27" customHeight="1">
      <c r="A138" s="95"/>
      <c r="B138" s="103" t="s">
        <v>252</v>
      </c>
      <c r="C138" s="101" t="s">
        <v>201</v>
      </c>
      <c r="D138" s="101" t="s">
        <v>36</v>
      </c>
      <c r="E138" s="101" t="s">
        <v>526</v>
      </c>
      <c r="F138" s="101" t="s">
        <v>255</v>
      </c>
      <c r="G138" s="241">
        <v>738.5</v>
      </c>
      <c r="H138" s="241">
        <v>655.63367</v>
      </c>
      <c r="I138" s="259">
        <f t="shared" si="4"/>
        <v>88.77910223425864</v>
      </c>
    </row>
    <row r="139" spans="1:9" ht="29.25" customHeight="1">
      <c r="A139" s="95"/>
      <c r="B139" s="100" t="s">
        <v>527</v>
      </c>
      <c r="C139" s="101" t="s">
        <v>201</v>
      </c>
      <c r="D139" s="101" t="s">
        <v>36</v>
      </c>
      <c r="E139" s="101" t="s">
        <v>528</v>
      </c>
      <c r="F139" s="101"/>
      <c r="G139" s="241">
        <f>G140</f>
        <v>144.67995</v>
      </c>
      <c r="H139" s="241">
        <f>H140</f>
        <v>81.506</v>
      </c>
      <c r="I139" s="259">
        <f t="shared" si="4"/>
        <v>56.335380265199156</v>
      </c>
    </row>
    <row r="140" spans="1:9" ht="27" customHeight="1">
      <c r="A140" s="95"/>
      <c r="B140" s="103" t="s">
        <v>252</v>
      </c>
      <c r="C140" s="101" t="s">
        <v>201</v>
      </c>
      <c r="D140" s="101" t="s">
        <v>36</v>
      </c>
      <c r="E140" s="101" t="s">
        <v>528</v>
      </c>
      <c r="F140" s="101" t="s">
        <v>255</v>
      </c>
      <c r="G140" s="241">
        <v>144.67995</v>
      </c>
      <c r="H140" s="241">
        <v>81.506</v>
      </c>
      <c r="I140" s="259">
        <f t="shared" si="4"/>
        <v>56.335380265199156</v>
      </c>
    </row>
    <row r="141" spans="1:9" ht="30" customHeight="1">
      <c r="A141" s="95"/>
      <c r="B141" s="100" t="s">
        <v>529</v>
      </c>
      <c r="C141" s="101" t="s">
        <v>201</v>
      </c>
      <c r="D141" s="101" t="s">
        <v>36</v>
      </c>
      <c r="E141" s="101" t="s">
        <v>530</v>
      </c>
      <c r="F141" s="101"/>
      <c r="G141" s="241">
        <f>G142+G143</f>
        <v>3892.5558100000003</v>
      </c>
      <c r="H141" s="241">
        <f>H142+H143</f>
        <v>3892.5558100000003</v>
      </c>
      <c r="I141" s="259">
        <f t="shared" si="4"/>
        <v>100</v>
      </c>
    </row>
    <row r="142" spans="1:9" ht="55.5" customHeight="1">
      <c r="A142" s="95"/>
      <c r="B142" s="244" t="s">
        <v>251</v>
      </c>
      <c r="C142" s="240" t="s">
        <v>201</v>
      </c>
      <c r="D142" s="240" t="s">
        <v>36</v>
      </c>
      <c r="E142" s="240" t="s">
        <v>530</v>
      </c>
      <c r="F142" s="240" t="s">
        <v>254</v>
      </c>
      <c r="G142" s="241">
        <v>3855.00851</v>
      </c>
      <c r="H142" s="241">
        <v>3855.00851</v>
      </c>
      <c r="I142" s="259">
        <f t="shared" si="4"/>
        <v>100</v>
      </c>
    </row>
    <row r="143" spans="1:9" ht="24.75" customHeight="1">
      <c r="A143" s="95"/>
      <c r="B143" s="244" t="s">
        <v>252</v>
      </c>
      <c r="C143" s="240" t="s">
        <v>201</v>
      </c>
      <c r="D143" s="240" t="s">
        <v>36</v>
      </c>
      <c r="E143" s="240" t="s">
        <v>530</v>
      </c>
      <c r="F143" s="240" t="s">
        <v>255</v>
      </c>
      <c r="G143" s="241">
        <v>37.5473</v>
      </c>
      <c r="H143" s="241">
        <v>37.5473</v>
      </c>
      <c r="I143" s="259">
        <f aca="true" t="shared" si="5" ref="I143:I206">H143/G143*100</f>
        <v>100</v>
      </c>
    </row>
    <row r="144" spans="1:9" ht="20.25" customHeight="1">
      <c r="A144" s="95"/>
      <c r="B144" s="245" t="s">
        <v>531</v>
      </c>
      <c r="C144" s="240" t="s">
        <v>201</v>
      </c>
      <c r="D144" s="240" t="s">
        <v>36</v>
      </c>
      <c r="E144" s="240" t="s">
        <v>532</v>
      </c>
      <c r="F144" s="240"/>
      <c r="G144" s="241">
        <f>G145+G147+G149</f>
        <v>313.94658</v>
      </c>
      <c r="H144" s="241">
        <f>H145+H147+H149</f>
        <v>184.304</v>
      </c>
      <c r="I144" s="259">
        <f t="shared" si="5"/>
        <v>58.70552881958453</v>
      </c>
    </row>
    <row r="145" spans="1:9" ht="78.75" customHeight="1">
      <c r="A145" s="95"/>
      <c r="B145" s="100" t="s">
        <v>533</v>
      </c>
      <c r="C145" s="101" t="s">
        <v>201</v>
      </c>
      <c r="D145" s="101" t="s">
        <v>36</v>
      </c>
      <c r="E145" s="101" t="s">
        <v>534</v>
      </c>
      <c r="F145" s="101"/>
      <c r="G145" s="241">
        <f>G146</f>
        <v>50</v>
      </c>
      <c r="H145" s="241">
        <f>H146</f>
        <v>50</v>
      </c>
      <c r="I145" s="259">
        <f t="shared" si="5"/>
        <v>100</v>
      </c>
    </row>
    <row r="146" spans="1:9" ht="27" customHeight="1">
      <c r="A146" s="95"/>
      <c r="B146" s="103" t="s">
        <v>252</v>
      </c>
      <c r="C146" s="101" t="s">
        <v>201</v>
      </c>
      <c r="D146" s="101" t="s">
        <v>36</v>
      </c>
      <c r="E146" s="101" t="s">
        <v>534</v>
      </c>
      <c r="F146" s="101" t="s">
        <v>255</v>
      </c>
      <c r="G146" s="241">
        <v>50</v>
      </c>
      <c r="H146" s="241">
        <v>50</v>
      </c>
      <c r="I146" s="259">
        <f t="shared" si="5"/>
        <v>100</v>
      </c>
    </row>
    <row r="147" spans="1:9" ht="54" customHeight="1">
      <c r="A147" s="95"/>
      <c r="B147" s="100" t="s">
        <v>535</v>
      </c>
      <c r="C147" s="101" t="s">
        <v>201</v>
      </c>
      <c r="D147" s="101" t="s">
        <v>36</v>
      </c>
      <c r="E147" s="101" t="s">
        <v>536</v>
      </c>
      <c r="F147" s="101"/>
      <c r="G147" s="241">
        <f>G148</f>
        <v>92.82005</v>
      </c>
      <c r="H147" s="241">
        <f>H148</f>
        <v>61.65705</v>
      </c>
      <c r="I147" s="259">
        <f t="shared" si="5"/>
        <v>66.42643480584206</v>
      </c>
    </row>
    <row r="148" spans="1:9" ht="27" customHeight="1">
      <c r="A148" s="95"/>
      <c r="B148" s="103" t="s">
        <v>252</v>
      </c>
      <c r="C148" s="101" t="s">
        <v>201</v>
      </c>
      <c r="D148" s="101" t="s">
        <v>36</v>
      </c>
      <c r="E148" s="101" t="s">
        <v>536</v>
      </c>
      <c r="F148" s="101" t="s">
        <v>255</v>
      </c>
      <c r="G148" s="241">
        <v>92.82005</v>
      </c>
      <c r="H148" s="241">
        <v>61.65705</v>
      </c>
      <c r="I148" s="259">
        <f t="shared" si="5"/>
        <v>66.42643480584206</v>
      </c>
    </row>
    <row r="149" spans="1:9" ht="42.75" customHeight="1">
      <c r="A149" s="95"/>
      <c r="B149" s="100" t="s">
        <v>621</v>
      </c>
      <c r="C149" s="101" t="s">
        <v>201</v>
      </c>
      <c r="D149" s="101" t="s">
        <v>36</v>
      </c>
      <c r="E149" s="101" t="s">
        <v>622</v>
      </c>
      <c r="F149" s="101"/>
      <c r="G149" s="241">
        <f>G150</f>
        <v>171.12653</v>
      </c>
      <c r="H149" s="241">
        <f>H150</f>
        <v>72.64695</v>
      </c>
      <c r="I149" s="259">
        <f t="shared" si="5"/>
        <v>42.45218435738749</v>
      </c>
    </row>
    <row r="150" spans="1:9" ht="27" customHeight="1">
      <c r="A150" s="95"/>
      <c r="B150" s="103" t="s">
        <v>252</v>
      </c>
      <c r="C150" s="101" t="s">
        <v>201</v>
      </c>
      <c r="D150" s="101" t="s">
        <v>36</v>
      </c>
      <c r="E150" s="101" t="s">
        <v>622</v>
      </c>
      <c r="F150" s="101" t="s">
        <v>255</v>
      </c>
      <c r="G150" s="241">
        <f>235.832-64.70547</f>
        <v>171.12653</v>
      </c>
      <c r="H150" s="241">
        <v>72.64695</v>
      </c>
      <c r="I150" s="259">
        <f t="shared" si="5"/>
        <v>42.45218435738749</v>
      </c>
    </row>
    <row r="151" spans="1:9" ht="33.75" customHeight="1">
      <c r="A151" s="95"/>
      <c r="B151" s="180" t="s">
        <v>232</v>
      </c>
      <c r="C151" s="97" t="s">
        <v>201</v>
      </c>
      <c r="D151" s="97" t="s">
        <v>213</v>
      </c>
      <c r="E151" s="97"/>
      <c r="F151" s="97"/>
      <c r="G151" s="258">
        <f>G152+G162</f>
        <v>510</v>
      </c>
      <c r="H151" s="258">
        <f>H152+H162</f>
        <v>504.08035</v>
      </c>
      <c r="I151" s="259">
        <f t="shared" si="5"/>
        <v>98.8392843137255</v>
      </c>
    </row>
    <row r="152" spans="1:9" ht="40.5" customHeight="1">
      <c r="A152" s="95"/>
      <c r="B152" s="111" t="s">
        <v>569</v>
      </c>
      <c r="C152" s="101" t="s">
        <v>201</v>
      </c>
      <c r="D152" s="101" t="s">
        <v>213</v>
      </c>
      <c r="E152" s="113" t="s">
        <v>309</v>
      </c>
      <c r="F152" s="101"/>
      <c r="G152" s="241">
        <f>G153+G157+G160</f>
        <v>300</v>
      </c>
      <c r="H152" s="241">
        <f>H153+H157+H160</f>
        <v>294.1</v>
      </c>
      <c r="I152" s="259">
        <f t="shared" si="5"/>
        <v>98.03333333333335</v>
      </c>
    </row>
    <row r="153" spans="1:9" ht="30.75" customHeight="1">
      <c r="A153" s="95"/>
      <c r="B153" s="111" t="s">
        <v>376</v>
      </c>
      <c r="C153" s="101" t="s">
        <v>201</v>
      </c>
      <c r="D153" s="101" t="s">
        <v>213</v>
      </c>
      <c r="E153" s="113" t="s">
        <v>420</v>
      </c>
      <c r="F153" s="101"/>
      <c r="G153" s="241">
        <f>G154</f>
        <v>100</v>
      </c>
      <c r="H153" s="241">
        <f>H154</f>
        <v>100</v>
      </c>
      <c r="I153" s="259">
        <f t="shared" si="5"/>
        <v>100</v>
      </c>
    </row>
    <row r="154" spans="1:9" ht="44.25" customHeight="1">
      <c r="A154" s="95"/>
      <c r="B154" s="111" t="s">
        <v>353</v>
      </c>
      <c r="C154" s="101" t="s">
        <v>201</v>
      </c>
      <c r="D154" s="101" t="s">
        <v>213</v>
      </c>
      <c r="E154" s="113" t="s">
        <v>310</v>
      </c>
      <c r="F154" s="101"/>
      <c r="G154" s="241">
        <f>G155+G156</f>
        <v>100</v>
      </c>
      <c r="H154" s="241">
        <f>H155+H156</f>
        <v>100</v>
      </c>
      <c r="I154" s="259">
        <f t="shared" si="5"/>
        <v>100</v>
      </c>
    </row>
    <row r="155" spans="1:9" ht="33.75" customHeight="1">
      <c r="A155" s="95"/>
      <c r="B155" s="110" t="s">
        <v>252</v>
      </c>
      <c r="C155" s="101" t="s">
        <v>201</v>
      </c>
      <c r="D155" s="101" t="s">
        <v>213</v>
      </c>
      <c r="E155" s="113" t="s">
        <v>310</v>
      </c>
      <c r="F155" s="101" t="s">
        <v>255</v>
      </c>
      <c r="G155" s="241">
        <v>66.4</v>
      </c>
      <c r="H155" s="241">
        <v>66.4</v>
      </c>
      <c r="I155" s="259">
        <f t="shared" si="5"/>
        <v>100</v>
      </c>
    </row>
    <row r="156" spans="1:9" ht="33.75" customHeight="1">
      <c r="A156" s="95"/>
      <c r="B156" s="110" t="s">
        <v>754</v>
      </c>
      <c r="C156" s="101" t="s">
        <v>201</v>
      </c>
      <c r="D156" s="101" t="s">
        <v>213</v>
      </c>
      <c r="E156" s="113" t="s">
        <v>310</v>
      </c>
      <c r="F156" s="101" t="s">
        <v>72</v>
      </c>
      <c r="G156" s="241">
        <v>33.6</v>
      </c>
      <c r="H156" s="241">
        <v>33.6</v>
      </c>
      <c r="I156" s="259">
        <f t="shared" si="5"/>
        <v>100</v>
      </c>
    </row>
    <row r="157" spans="1:9" ht="41.25" customHeight="1">
      <c r="A157" s="108"/>
      <c r="B157" s="100" t="s">
        <v>704</v>
      </c>
      <c r="C157" s="101" t="s">
        <v>201</v>
      </c>
      <c r="D157" s="101" t="s">
        <v>213</v>
      </c>
      <c r="E157" s="113" t="s">
        <v>705</v>
      </c>
      <c r="F157" s="101"/>
      <c r="G157" s="241">
        <f>G158</f>
        <v>100</v>
      </c>
      <c r="H157" s="241">
        <f>H158</f>
        <v>97.05</v>
      </c>
      <c r="I157" s="259">
        <f t="shared" si="5"/>
        <v>97.05</v>
      </c>
    </row>
    <row r="158" spans="1:9" ht="42.75" customHeight="1">
      <c r="A158" s="108"/>
      <c r="B158" s="100" t="s">
        <v>353</v>
      </c>
      <c r="C158" s="101" t="s">
        <v>201</v>
      </c>
      <c r="D158" s="101" t="s">
        <v>213</v>
      </c>
      <c r="E158" s="113" t="s">
        <v>706</v>
      </c>
      <c r="F158" s="101"/>
      <c r="G158" s="241">
        <f>G159</f>
        <v>100</v>
      </c>
      <c r="H158" s="241">
        <f>H159</f>
        <v>97.05</v>
      </c>
      <c r="I158" s="259">
        <f t="shared" si="5"/>
        <v>97.05</v>
      </c>
    </row>
    <row r="159" spans="1:9" ht="28.5" customHeight="1">
      <c r="A159" s="108"/>
      <c r="B159" s="103" t="s">
        <v>754</v>
      </c>
      <c r="C159" s="101" t="s">
        <v>201</v>
      </c>
      <c r="D159" s="101" t="s">
        <v>213</v>
      </c>
      <c r="E159" s="113" t="s">
        <v>706</v>
      </c>
      <c r="F159" s="101" t="s">
        <v>72</v>
      </c>
      <c r="G159" s="241">
        <v>100</v>
      </c>
      <c r="H159" s="241">
        <v>97.05</v>
      </c>
      <c r="I159" s="259">
        <f t="shared" si="5"/>
        <v>97.05</v>
      </c>
    </row>
    <row r="160" spans="1:9" ht="44.25" customHeight="1">
      <c r="A160" s="108"/>
      <c r="B160" s="100" t="s">
        <v>707</v>
      </c>
      <c r="C160" s="101" t="s">
        <v>201</v>
      </c>
      <c r="D160" s="101" t="s">
        <v>213</v>
      </c>
      <c r="E160" s="113" t="s">
        <v>708</v>
      </c>
      <c r="F160" s="101"/>
      <c r="G160" s="241">
        <f>G161</f>
        <v>100</v>
      </c>
      <c r="H160" s="241">
        <f>H161</f>
        <v>97.05</v>
      </c>
      <c r="I160" s="259">
        <f t="shared" si="5"/>
        <v>97.05</v>
      </c>
    </row>
    <row r="161" spans="1:9" ht="25.5" customHeight="1">
      <c r="A161" s="108"/>
      <c r="B161" s="103" t="s">
        <v>754</v>
      </c>
      <c r="C161" s="101" t="s">
        <v>201</v>
      </c>
      <c r="D161" s="101" t="s">
        <v>213</v>
      </c>
      <c r="E161" s="113" t="s">
        <v>708</v>
      </c>
      <c r="F161" s="101" t="s">
        <v>72</v>
      </c>
      <c r="G161" s="241">
        <v>100</v>
      </c>
      <c r="H161" s="241">
        <v>97.05</v>
      </c>
      <c r="I161" s="259">
        <f t="shared" si="5"/>
        <v>97.05</v>
      </c>
    </row>
    <row r="162" spans="1:9" ht="42" customHeight="1">
      <c r="A162" s="95"/>
      <c r="B162" s="111" t="s">
        <v>504</v>
      </c>
      <c r="C162" s="101" t="s">
        <v>201</v>
      </c>
      <c r="D162" s="101" t="s">
        <v>213</v>
      </c>
      <c r="E162" s="113" t="s">
        <v>311</v>
      </c>
      <c r="F162" s="101"/>
      <c r="G162" s="241">
        <f>SUM(G164)</f>
        <v>210</v>
      </c>
      <c r="H162" s="241">
        <f>SUM(H164)</f>
        <v>209.98035</v>
      </c>
      <c r="I162" s="259">
        <f t="shared" si="5"/>
        <v>99.99064285714286</v>
      </c>
    </row>
    <row r="163" spans="1:9" ht="30" customHeight="1">
      <c r="A163" s="95"/>
      <c r="B163" s="111" t="s">
        <v>377</v>
      </c>
      <c r="C163" s="101" t="s">
        <v>201</v>
      </c>
      <c r="D163" s="101" t="s">
        <v>213</v>
      </c>
      <c r="E163" s="113" t="s">
        <v>421</v>
      </c>
      <c r="F163" s="101"/>
      <c r="G163" s="241">
        <f>SUM(G165)</f>
        <v>60</v>
      </c>
      <c r="H163" s="241">
        <f>SUM(H165)</f>
        <v>59.98035</v>
      </c>
      <c r="I163" s="259">
        <f t="shared" si="5"/>
        <v>99.96725</v>
      </c>
    </row>
    <row r="164" spans="1:9" ht="44.25" customHeight="1">
      <c r="A164" s="95"/>
      <c r="B164" s="111" t="s">
        <v>353</v>
      </c>
      <c r="C164" s="101" t="s">
        <v>201</v>
      </c>
      <c r="D164" s="101" t="s">
        <v>213</v>
      </c>
      <c r="E164" s="113" t="s">
        <v>313</v>
      </c>
      <c r="F164" s="101"/>
      <c r="G164" s="241">
        <f>G165+G166</f>
        <v>210</v>
      </c>
      <c r="H164" s="241">
        <f>H165+H166</f>
        <v>209.98035</v>
      </c>
      <c r="I164" s="259">
        <f t="shared" si="5"/>
        <v>99.99064285714286</v>
      </c>
    </row>
    <row r="165" spans="1:9" ht="26.25" customHeight="1">
      <c r="A165" s="95"/>
      <c r="B165" s="110" t="s">
        <v>252</v>
      </c>
      <c r="C165" s="101" t="s">
        <v>201</v>
      </c>
      <c r="D165" s="101" t="s">
        <v>213</v>
      </c>
      <c r="E165" s="113" t="s">
        <v>313</v>
      </c>
      <c r="F165" s="101" t="s">
        <v>255</v>
      </c>
      <c r="G165" s="241">
        <f>15+45</f>
        <v>60</v>
      </c>
      <c r="H165" s="241">
        <v>59.98035</v>
      </c>
      <c r="I165" s="259">
        <f t="shared" si="5"/>
        <v>99.96725</v>
      </c>
    </row>
    <row r="166" spans="1:9" ht="25.5" customHeight="1">
      <c r="A166" s="108"/>
      <c r="B166" s="103" t="s">
        <v>754</v>
      </c>
      <c r="C166" s="101" t="s">
        <v>201</v>
      </c>
      <c r="D166" s="101" t="s">
        <v>213</v>
      </c>
      <c r="E166" s="113" t="s">
        <v>313</v>
      </c>
      <c r="F166" s="101" t="s">
        <v>72</v>
      </c>
      <c r="G166" s="241">
        <v>150</v>
      </c>
      <c r="H166" s="241">
        <v>150</v>
      </c>
      <c r="I166" s="259">
        <f t="shared" si="5"/>
        <v>100</v>
      </c>
    </row>
    <row r="167" spans="1:9" ht="22.5" customHeight="1">
      <c r="A167" s="95" t="s">
        <v>183</v>
      </c>
      <c r="B167" s="189" t="s">
        <v>58</v>
      </c>
      <c r="C167" s="190" t="s">
        <v>202</v>
      </c>
      <c r="D167" s="101"/>
      <c r="E167" s="101"/>
      <c r="F167" s="101"/>
      <c r="G167" s="258">
        <f>G168+G175+G180</f>
        <v>7846.20034</v>
      </c>
      <c r="H167" s="258">
        <f>H168+H175+H180</f>
        <v>5094.182</v>
      </c>
      <c r="I167" s="259">
        <f t="shared" si="5"/>
        <v>64.92546429167521</v>
      </c>
    </row>
    <row r="168" spans="1:9" ht="17.25" customHeight="1">
      <c r="A168" s="95"/>
      <c r="B168" s="104" t="s">
        <v>650</v>
      </c>
      <c r="C168" s="97" t="s">
        <v>202</v>
      </c>
      <c r="D168" s="97" t="s">
        <v>59</v>
      </c>
      <c r="E168" s="97"/>
      <c r="F168" s="97"/>
      <c r="G168" s="258">
        <f>G169</f>
        <v>2752.01834</v>
      </c>
      <c r="H168" s="258">
        <f>H169</f>
        <v>0</v>
      </c>
      <c r="I168" s="259">
        <f t="shared" si="5"/>
        <v>0</v>
      </c>
    </row>
    <row r="169" spans="1:9" ht="28.5" customHeight="1">
      <c r="A169" s="95"/>
      <c r="B169" s="105" t="s">
        <v>647</v>
      </c>
      <c r="C169" s="101" t="s">
        <v>202</v>
      </c>
      <c r="D169" s="101" t="s">
        <v>59</v>
      </c>
      <c r="E169" s="101" t="s">
        <v>680</v>
      </c>
      <c r="F169" s="101"/>
      <c r="G169" s="241">
        <f>G170</f>
        <v>2752.01834</v>
      </c>
      <c r="H169" s="241">
        <f>H170</f>
        <v>0</v>
      </c>
      <c r="I169" s="259">
        <f t="shared" si="5"/>
        <v>0</v>
      </c>
    </row>
    <row r="170" spans="1:9" ht="27.75" customHeight="1">
      <c r="A170" s="114"/>
      <c r="B170" s="105" t="s">
        <v>648</v>
      </c>
      <c r="C170" s="101" t="s">
        <v>202</v>
      </c>
      <c r="D170" s="101" t="s">
        <v>59</v>
      </c>
      <c r="E170" s="101" t="s">
        <v>681</v>
      </c>
      <c r="F170" s="101"/>
      <c r="G170" s="241">
        <f>G171+G173</f>
        <v>2752.01834</v>
      </c>
      <c r="H170" s="241">
        <f>H171+H173</f>
        <v>0</v>
      </c>
      <c r="I170" s="259">
        <f t="shared" si="5"/>
        <v>0</v>
      </c>
    </row>
    <row r="171" spans="1:9" ht="28.5" customHeight="1">
      <c r="A171" s="95"/>
      <c r="B171" s="100" t="s">
        <v>658</v>
      </c>
      <c r="C171" s="101" t="s">
        <v>202</v>
      </c>
      <c r="D171" s="101" t="s">
        <v>59</v>
      </c>
      <c r="E171" s="101" t="s">
        <v>682</v>
      </c>
      <c r="F171" s="101"/>
      <c r="G171" s="241">
        <f>G172</f>
        <v>2724.77064</v>
      </c>
      <c r="H171" s="241">
        <f>H172</f>
        <v>0</v>
      </c>
      <c r="I171" s="259">
        <f t="shared" si="5"/>
        <v>0</v>
      </c>
    </row>
    <row r="172" spans="1:9" ht="27" customHeight="1">
      <c r="A172" s="95"/>
      <c r="B172" s="103" t="s">
        <v>252</v>
      </c>
      <c r="C172" s="101" t="s">
        <v>202</v>
      </c>
      <c r="D172" s="101" t="s">
        <v>59</v>
      </c>
      <c r="E172" s="101" t="s">
        <v>682</v>
      </c>
      <c r="F172" s="101" t="s">
        <v>255</v>
      </c>
      <c r="G172" s="241">
        <v>2724.77064</v>
      </c>
      <c r="H172" s="241">
        <v>0</v>
      </c>
      <c r="I172" s="259">
        <f t="shared" si="5"/>
        <v>0</v>
      </c>
    </row>
    <row r="173" spans="1:9" ht="28.5" customHeight="1">
      <c r="A173" s="95"/>
      <c r="B173" s="100" t="s">
        <v>659</v>
      </c>
      <c r="C173" s="101" t="s">
        <v>202</v>
      </c>
      <c r="D173" s="101" t="s">
        <v>59</v>
      </c>
      <c r="E173" s="101" t="s">
        <v>683</v>
      </c>
      <c r="F173" s="101"/>
      <c r="G173" s="241">
        <f>G174</f>
        <v>27.2477</v>
      </c>
      <c r="H173" s="241">
        <f>H174</f>
        <v>0</v>
      </c>
      <c r="I173" s="259">
        <f t="shared" si="5"/>
        <v>0</v>
      </c>
    </row>
    <row r="174" spans="1:9" ht="27.75" customHeight="1">
      <c r="A174" s="95"/>
      <c r="B174" s="103" t="s">
        <v>252</v>
      </c>
      <c r="C174" s="101" t="s">
        <v>202</v>
      </c>
      <c r="D174" s="101" t="s">
        <v>59</v>
      </c>
      <c r="E174" s="101" t="s">
        <v>683</v>
      </c>
      <c r="F174" s="101" t="s">
        <v>255</v>
      </c>
      <c r="G174" s="241">
        <v>27.2477</v>
      </c>
      <c r="H174" s="241">
        <v>0</v>
      </c>
      <c r="I174" s="259">
        <f t="shared" si="5"/>
        <v>0</v>
      </c>
    </row>
    <row r="175" spans="1:9" ht="18" customHeight="1">
      <c r="A175" s="95"/>
      <c r="B175" s="175" t="s">
        <v>269</v>
      </c>
      <c r="C175" s="97" t="s">
        <v>202</v>
      </c>
      <c r="D175" s="97" t="s">
        <v>36</v>
      </c>
      <c r="E175" s="97"/>
      <c r="F175" s="97"/>
      <c r="G175" s="258">
        <f aca="true" t="shared" si="6" ref="G175:H178">G176</f>
        <v>4500</v>
      </c>
      <c r="H175" s="258">
        <f t="shared" si="6"/>
        <v>4500</v>
      </c>
      <c r="I175" s="259">
        <f t="shared" si="5"/>
        <v>100</v>
      </c>
    </row>
    <row r="176" spans="1:9" ht="53.25" customHeight="1">
      <c r="A176" s="95"/>
      <c r="B176" s="110" t="s">
        <v>574</v>
      </c>
      <c r="C176" s="101" t="s">
        <v>202</v>
      </c>
      <c r="D176" s="101" t="s">
        <v>36</v>
      </c>
      <c r="E176" s="101" t="s">
        <v>314</v>
      </c>
      <c r="F176" s="101"/>
      <c r="G176" s="241">
        <f t="shared" si="6"/>
        <v>4500</v>
      </c>
      <c r="H176" s="241">
        <f t="shared" si="6"/>
        <v>4500</v>
      </c>
      <c r="I176" s="259">
        <f t="shared" si="5"/>
        <v>100</v>
      </c>
    </row>
    <row r="177" spans="1:9" ht="30" customHeight="1">
      <c r="A177" s="95"/>
      <c r="B177" s="110" t="s">
        <v>539</v>
      </c>
      <c r="C177" s="101" t="s">
        <v>202</v>
      </c>
      <c r="D177" s="101" t="s">
        <v>36</v>
      </c>
      <c r="E177" s="101" t="s">
        <v>540</v>
      </c>
      <c r="F177" s="101"/>
      <c r="G177" s="241">
        <f t="shared" si="6"/>
        <v>4500</v>
      </c>
      <c r="H177" s="241">
        <f t="shared" si="6"/>
        <v>4500</v>
      </c>
      <c r="I177" s="259">
        <f t="shared" si="5"/>
        <v>100</v>
      </c>
    </row>
    <row r="178" spans="1:9" ht="27" customHeight="1">
      <c r="A178" s="95"/>
      <c r="B178" s="100" t="s">
        <v>541</v>
      </c>
      <c r="C178" s="101" t="s">
        <v>202</v>
      </c>
      <c r="D178" s="101" t="s">
        <v>36</v>
      </c>
      <c r="E178" s="101" t="s">
        <v>542</v>
      </c>
      <c r="F178" s="97"/>
      <c r="G178" s="241">
        <f t="shared" si="6"/>
        <v>4500</v>
      </c>
      <c r="H178" s="241">
        <f t="shared" si="6"/>
        <v>4500</v>
      </c>
      <c r="I178" s="259">
        <f t="shared" si="5"/>
        <v>100</v>
      </c>
    </row>
    <row r="179" spans="1:9" ht="30.75" customHeight="1">
      <c r="A179" s="95"/>
      <c r="B179" s="110" t="s">
        <v>252</v>
      </c>
      <c r="C179" s="101" t="s">
        <v>202</v>
      </c>
      <c r="D179" s="101" t="s">
        <v>36</v>
      </c>
      <c r="E179" s="101" t="s">
        <v>542</v>
      </c>
      <c r="F179" s="101" t="s">
        <v>255</v>
      </c>
      <c r="G179" s="241">
        <v>4500</v>
      </c>
      <c r="H179" s="241">
        <v>4500</v>
      </c>
      <c r="I179" s="259">
        <f t="shared" si="5"/>
        <v>100</v>
      </c>
    </row>
    <row r="180" spans="1:9" ht="16.5" customHeight="1">
      <c r="A180" s="95"/>
      <c r="B180" s="96" t="s">
        <v>487</v>
      </c>
      <c r="C180" s="97" t="s">
        <v>202</v>
      </c>
      <c r="D180" s="97" t="s">
        <v>496</v>
      </c>
      <c r="E180" s="97"/>
      <c r="F180" s="97"/>
      <c r="G180" s="258">
        <f>G181</f>
        <v>594.182</v>
      </c>
      <c r="H180" s="258">
        <f>H181</f>
        <v>594.182</v>
      </c>
      <c r="I180" s="259">
        <f t="shared" si="5"/>
        <v>100</v>
      </c>
    </row>
    <row r="181" spans="1:9" ht="38.25">
      <c r="A181" s="95"/>
      <c r="B181" s="100" t="s">
        <v>591</v>
      </c>
      <c r="C181" s="101" t="s">
        <v>202</v>
      </c>
      <c r="D181" s="101" t="s">
        <v>496</v>
      </c>
      <c r="E181" s="101" t="s">
        <v>367</v>
      </c>
      <c r="F181" s="97"/>
      <c r="G181" s="241">
        <f>G182+G184+G186+G188</f>
        <v>594.182</v>
      </c>
      <c r="H181" s="241">
        <f>H182+H184+H186+H188</f>
        <v>594.182</v>
      </c>
      <c r="I181" s="259">
        <f t="shared" si="5"/>
        <v>100</v>
      </c>
    </row>
    <row r="182" spans="1:9" ht="51.75" customHeight="1">
      <c r="A182" s="95"/>
      <c r="B182" s="100" t="s">
        <v>565</v>
      </c>
      <c r="C182" s="101" t="s">
        <v>202</v>
      </c>
      <c r="D182" s="101" t="s">
        <v>496</v>
      </c>
      <c r="E182" s="101" t="s">
        <v>490</v>
      </c>
      <c r="F182" s="101"/>
      <c r="G182" s="241">
        <v>29</v>
      </c>
      <c r="H182" s="241">
        <v>29</v>
      </c>
      <c r="I182" s="259">
        <f t="shared" si="5"/>
        <v>100</v>
      </c>
    </row>
    <row r="183" spans="1:9" ht="30.75" customHeight="1">
      <c r="A183" s="95"/>
      <c r="B183" s="100" t="s">
        <v>252</v>
      </c>
      <c r="C183" s="101" t="s">
        <v>202</v>
      </c>
      <c r="D183" s="101" t="s">
        <v>496</v>
      </c>
      <c r="E183" s="101" t="s">
        <v>490</v>
      </c>
      <c r="F183" s="101" t="s">
        <v>255</v>
      </c>
      <c r="G183" s="241">
        <v>29</v>
      </c>
      <c r="H183" s="241">
        <v>29</v>
      </c>
      <c r="I183" s="259">
        <f t="shared" si="5"/>
        <v>100</v>
      </c>
    </row>
    <row r="184" spans="1:9" ht="51.75" customHeight="1">
      <c r="A184" s="95"/>
      <c r="B184" s="100" t="s">
        <v>623</v>
      </c>
      <c r="C184" s="101" t="s">
        <v>202</v>
      </c>
      <c r="D184" s="101" t="s">
        <v>496</v>
      </c>
      <c r="E184" s="101" t="s">
        <v>624</v>
      </c>
      <c r="F184" s="101"/>
      <c r="G184" s="241">
        <v>81</v>
      </c>
      <c r="H184" s="241">
        <v>81</v>
      </c>
      <c r="I184" s="259">
        <f t="shared" si="5"/>
        <v>100</v>
      </c>
    </row>
    <row r="185" spans="1:9" ht="30.75" customHeight="1">
      <c r="A185" s="95"/>
      <c r="B185" s="100" t="s">
        <v>252</v>
      </c>
      <c r="C185" s="101" t="s">
        <v>202</v>
      </c>
      <c r="D185" s="101" t="s">
        <v>496</v>
      </c>
      <c r="E185" s="101" t="s">
        <v>624</v>
      </c>
      <c r="F185" s="101" t="s">
        <v>255</v>
      </c>
      <c r="G185" s="241">
        <v>81</v>
      </c>
      <c r="H185" s="241">
        <v>81</v>
      </c>
      <c r="I185" s="259">
        <f t="shared" si="5"/>
        <v>100</v>
      </c>
    </row>
    <row r="186" spans="1:9" ht="45" customHeight="1">
      <c r="A186" s="95"/>
      <c r="B186" s="100" t="s">
        <v>501</v>
      </c>
      <c r="C186" s="101" t="s">
        <v>202</v>
      </c>
      <c r="D186" s="101" t="s">
        <v>496</v>
      </c>
      <c r="E186" s="101" t="s">
        <v>491</v>
      </c>
      <c r="F186" s="101"/>
      <c r="G186" s="241">
        <f>G187</f>
        <v>46.562</v>
      </c>
      <c r="H186" s="241">
        <f>H187</f>
        <v>46.562</v>
      </c>
      <c r="I186" s="259">
        <f t="shared" si="5"/>
        <v>100</v>
      </c>
    </row>
    <row r="187" spans="1:9" ht="21" customHeight="1">
      <c r="A187" s="95"/>
      <c r="B187" s="100" t="s">
        <v>253</v>
      </c>
      <c r="C187" s="101" t="s">
        <v>202</v>
      </c>
      <c r="D187" s="101" t="s">
        <v>496</v>
      </c>
      <c r="E187" s="101" t="s">
        <v>491</v>
      </c>
      <c r="F187" s="101" t="s">
        <v>256</v>
      </c>
      <c r="G187" s="241">
        <v>46.562</v>
      </c>
      <c r="H187" s="241">
        <v>46.562</v>
      </c>
      <c r="I187" s="259">
        <f t="shared" si="5"/>
        <v>100</v>
      </c>
    </row>
    <row r="188" spans="1:9" ht="45.75" customHeight="1">
      <c r="A188" s="95"/>
      <c r="B188" s="100" t="s">
        <v>625</v>
      </c>
      <c r="C188" s="101" t="s">
        <v>202</v>
      </c>
      <c r="D188" s="101" t="s">
        <v>496</v>
      </c>
      <c r="E188" s="101" t="s">
        <v>626</v>
      </c>
      <c r="F188" s="101"/>
      <c r="G188" s="241">
        <f>G189</f>
        <v>437.62</v>
      </c>
      <c r="H188" s="241">
        <f>H189</f>
        <v>437.62</v>
      </c>
      <c r="I188" s="259">
        <f t="shared" si="5"/>
        <v>100</v>
      </c>
    </row>
    <row r="189" spans="1:9" ht="18.75" customHeight="1">
      <c r="A189" s="95"/>
      <c r="B189" s="100" t="s">
        <v>253</v>
      </c>
      <c r="C189" s="101" t="s">
        <v>202</v>
      </c>
      <c r="D189" s="101" t="s">
        <v>496</v>
      </c>
      <c r="E189" s="101" t="s">
        <v>626</v>
      </c>
      <c r="F189" s="101" t="s">
        <v>256</v>
      </c>
      <c r="G189" s="241">
        <v>437.62</v>
      </c>
      <c r="H189" s="241">
        <v>437.62</v>
      </c>
      <c r="I189" s="259">
        <f t="shared" si="5"/>
        <v>100</v>
      </c>
    </row>
    <row r="190" spans="1:9" ht="24" customHeight="1">
      <c r="A190" s="191" t="s">
        <v>185</v>
      </c>
      <c r="B190" s="189" t="s">
        <v>60</v>
      </c>
      <c r="C190" s="190" t="s">
        <v>59</v>
      </c>
      <c r="D190" s="101"/>
      <c r="E190" s="101"/>
      <c r="F190" s="101"/>
      <c r="G190" s="258">
        <f>G191+G205+G225</f>
        <v>56625.97871499999</v>
      </c>
      <c r="H190" s="258">
        <f>H191+H205+H225</f>
        <v>54265.34400499999</v>
      </c>
      <c r="I190" s="259">
        <f t="shared" si="5"/>
        <v>95.83118073440967</v>
      </c>
    </row>
    <row r="191" spans="1:9" ht="18" customHeight="1">
      <c r="A191" s="95"/>
      <c r="B191" s="176" t="s">
        <v>209</v>
      </c>
      <c r="C191" s="97" t="s">
        <v>59</v>
      </c>
      <c r="D191" s="97" t="s">
        <v>199</v>
      </c>
      <c r="E191" s="97"/>
      <c r="F191" s="97"/>
      <c r="G191" s="258">
        <f>G192+G196+G200</f>
        <v>3304.022</v>
      </c>
      <c r="H191" s="258">
        <f>H192+H196+H200</f>
        <v>2800.8338</v>
      </c>
      <c r="I191" s="259">
        <f t="shared" si="5"/>
        <v>84.77043433730162</v>
      </c>
    </row>
    <row r="192" spans="1:9" ht="53.25" customHeight="1">
      <c r="A192" s="95"/>
      <c r="B192" s="180" t="s">
        <v>574</v>
      </c>
      <c r="C192" s="101" t="s">
        <v>59</v>
      </c>
      <c r="D192" s="101" t="s">
        <v>199</v>
      </c>
      <c r="E192" s="101" t="s">
        <v>314</v>
      </c>
      <c r="F192" s="101"/>
      <c r="G192" s="241">
        <f aca="true" t="shared" si="7" ref="G192:H194">G193</f>
        <v>500</v>
      </c>
      <c r="H192" s="241">
        <f t="shared" si="7"/>
        <v>0</v>
      </c>
      <c r="I192" s="259">
        <f t="shared" si="5"/>
        <v>0</v>
      </c>
    </row>
    <row r="193" spans="1:9" ht="30" customHeight="1">
      <c r="A193" s="95"/>
      <c r="B193" s="110" t="s">
        <v>543</v>
      </c>
      <c r="C193" s="101" t="s">
        <v>59</v>
      </c>
      <c r="D193" s="101" t="s">
        <v>199</v>
      </c>
      <c r="E193" s="101" t="s">
        <v>544</v>
      </c>
      <c r="F193" s="101"/>
      <c r="G193" s="241">
        <f t="shared" si="7"/>
        <v>500</v>
      </c>
      <c r="H193" s="241">
        <f t="shared" si="7"/>
        <v>0</v>
      </c>
      <c r="I193" s="259">
        <f t="shared" si="5"/>
        <v>0</v>
      </c>
    </row>
    <row r="194" spans="1:9" ht="27" customHeight="1">
      <c r="A194" s="95"/>
      <c r="B194" s="100" t="s">
        <v>545</v>
      </c>
      <c r="C194" s="101" t="s">
        <v>59</v>
      </c>
      <c r="D194" s="101" t="s">
        <v>199</v>
      </c>
      <c r="E194" s="101" t="s">
        <v>546</v>
      </c>
      <c r="F194" s="97"/>
      <c r="G194" s="241">
        <f t="shared" si="7"/>
        <v>500</v>
      </c>
      <c r="H194" s="241">
        <f t="shared" si="7"/>
        <v>0</v>
      </c>
      <c r="I194" s="259">
        <f t="shared" si="5"/>
        <v>0</v>
      </c>
    </row>
    <row r="195" spans="1:9" ht="25.5" customHeight="1">
      <c r="A195" s="95"/>
      <c r="B195" s="110" t="s">
        <v>252</v>
      </c>
      <c r="C195" s="101" t="s">
        <v>59</v>
      </c>
      <c r="D195" s="101" t="s">
        <v>199</v>
      </c>
      <c r="E195" s="101" t="s">
        <v>546</v>
      </c>
      <c r="F195" s="101" t="s">
        <v>255</v>
      </c>
      <c r="G195" s="241">
        <v>500</v>
      </c>
      <c r="H195" s="241">
        <v>0</v>
      </c>
      <c r="I195" s="259">
        <f t="shared" si="5"/>
        <v>0</v>
      </c>
    </row>
    <row r="196" spans="1:9" ht="43.5" customHeight="1">
      <c r="A196" s="95"/>
      <c r="B196" s="118" t="s">
        <v>568</v>
      </c>
      <c r="C196" s="101" t="s">
        <v>59</v>
      </c>
      <c r="D196" s="101" t="s">
        <v>199</v>
      </c>
      <c r="E196" s="101" t="s">
        <v>448</v>
      </c>
      <c r="F196" s="101"/>
      <c r="G196" s="241">
        <f aca="true" t="shared" si="8" ref="G196:H198">G197</f>
        <v>2804.022</v>
      </c>
      <c r="H196" s="241">
        <f t="shared" si="8"/>
        <v>2800.8338</v>
      </c>
      <c r="I196" s="259">
        <f t="shared" si="5"/>
        <v>99.8862990375967</v>
      </c>
    </row>
    <row r="197" spans="1:9" ht="25.5" customHeight="1">
      <c r="A197" s="95"/>
      <c r="B197" s="118" t="s">
        <v>206</v>
      </c>
      <c r="C197" s="101" t="s">
        <v>59</v>
      </c>
      <c r="D197" s="101" t="s">
        <v>199</v>
      </c>
      <c r="E197" s="101" t="s">
        <v>337</v>
      </c>
      <c r="F197" s="101"/>
      <c r="G197" s="241">
        <f t="shared" si="8"/>
        <v>2804.022</v>
      </c>
      <c r="H197" s="241">
        <f t="shared" si="8"/>
        <v>2800.8338</v>
      </c>
      <c r="I197" s="259">
        <f t="shared" si="5"/>
        <v>99.8862990375967</v>
      </c>
    </row>
    <row r="198" spans="1:9" ht="54" customHeight="1">
      <c r="A198" s="95"/>
      <c r="B198" s="110" t="s">
        <v>418</v>
      </c>
      <c r="C198" s="101" t="s">
        <v>59</v>
      </c>
      <c r="D198" s="101" t="s">
        <v>199</v>
      </c>
      <c r="E198" s="101" t="s">
        <v>435</v>
      </c>
      <c r="F198" s="101"/>
      <c r="G198" s="241">
        <f t="shared" si="8"/>
        <v>2804.022</v>
      </c>
      <c r="H198" s="241">
        <f t="shared" si="8"/>
        <v>2800.8338</v>
      </c>
      <c r="I198" s="259">
        <f t="shared" si="5"/>
        <v>99.8862990375967</v>
      </c>
    </row>
    <row r="199" spans="1:9" ht="27" customHeight="1">
      <c r="A199" s="95"/>
      <c r="B199" s="110" t="s">
        <v>252</v>
      </c>
      <c r="C199" s="101" t="s">
        <v>59</v>
      </c>
      <c r="D199" s="101" t="s">
        <v>199</v>
      </c>
      <c r="E199" s="101" t="s">
        <v>435</v>
      </c>
      <c r="F199" s="101" t="s">
        <v>255</v>
      </c>
      <c r="G199" s="241">
        <v>2804.022</v>
      </c>
      <c r="H199" s="241">
        <v>2800.8338</v>
      </c>
      <c r="I199" s="259">
        <f t="shared" si="5"/>
        <v>99.8862990375967</v>
      </c>
    </row>
    <row r="200" spans="1:9" ht="41.25" customHeight="1">
      <c r="A200" s="95"/>
      <c r="B200" s="180" t="s">
        <v>765</v>
      </c>
      <c r="C200" s="101" t="s">
        <v>59</v>
      </c>
      <c r="D200" s="101" t="s">
        <v>199</v>
      </c>
      <c r="E200" s="101" t="s">
        <v>759</v>
      </c>
      <c r="F200" s="101"/>
      <c r="G200" s="241">
        <f>G201+G203</f>
        <v>0</v>
      </c>
      <c r="H200" s="241">
        <f>H201+H203</f>
        <v>0</v>
      </c>
      <c r="I200" s="259">
        <v>0</v>
      </c>
    </row>
    <row r="201" spans="1:9" ht="51.75" customHeight="1">
      <c r="A201" s="95"/>
      <c r="B201" s="110" t="s">
        <v>760</v>
      </c>
      <c r="C201" s="101" t="s">
        <v>59</v>
      </c>
      <c r="D201" s="101" t="s">
        <v>199</v>
      </c>
      <c r="E201" s="101" t="s">
        <v>761</v>
      </c>
      <c r="F201" s="101"/>
      <c r="G201" s="241">
        <f>G202</f>
        <v>0</v>
      </c>
      <c r="H201" s="241">
        <f>H202</f>
        <v>0</v>
      </c>
      <c r="I201" s="259">
        <v>0</v>
      </c>
    </row>
    <row r="202" spans="1:9" ht="27" customHeight="1">
      <c r="A202" s="95"/>
      <c r="B202" s="110" t="s">
        <v>762</v>
      </c>
      <c r="C202" s="101" t="s">
        <v>59</v>
      </c>
      <c r="D202" s="101" t="s">
        <v>199</v>
      </c>
      <c r="E202" s="101" t="s">
        <v>761</v>
      </c>
      <c r="F202" s="101" t="s">
        <v>127</v>
      </c>
      <c r="G202" s="241">
        <v>0</v>
      </c>
      <c r="H202" s="241">
        <v>0</v>
      </c>
      <c r="I202" s="259">
        <v>0</v>
      </c>
    </row>
    <row r="203" spans="1:9" ht="45" customHeight="1">
      <c r="A203" s="95"/>
      <c r="B203" s="110" t="s">
        <v>763</v>
      </c>
      <c r="C203" s="101" t="s">
        <v>59</v>
      </c>
      <c r="D203" s="101" t="s">
        <v>199</v>
      </c>
      <c r="E203" s="101" t="s">
        <v>764</v>
      </c>
      <c r="F203" s="101"/>
      <c r="G203" s="241">
        <f>G204</f>
        <v>0</v>
      </c>
      <c r="H203" s="241">
        <f>H204</f>
        <v>0</v>
      </c>
      <c r="I203" s="259">
        <v>0</v>
      </c>
    </row>
    <row r="204" spans="1:9" ht="32.25" customHeight="1">
      <c r="A204" s="95"/>
      <c r="B204" s="110" t="s">
        <v>762</v>
      </c>
      <c r="C204" s="101" t="s">
        <v>59</v>
      </c>
      <c r="D204" s="101" t="s">
        <v>199</v>
      </c>
      <c r="E204" s="101" t="s">
        <v>764</v>
      </c>
      <c r="F204" s="101" t="s">
        <v>127</v>
      </c>
      <c r="G204" s="241">
        <v>0</v>
      </c>
      <c r="H204" s="241">
        <v>0</v>
      </c>
      <c r="I204" s="259">
        <v>0</v>
      </c>
    </row>
    <row r="205" spans="1:9" ht="16.5" customHeight="1">
      <c r="A205" s="95"/>
      <c r="B205" s="176" t="s">
        <v>18</v>
      </c>
      <c r="C205" s="97" t="s">
        <v>59</v>
      </c>
      <c r="D205" s="97" t="s">
        <v>200</v>
      </c>
      <c r="E205" s="97"/>
      <c r="F205" s="97"/>
      <c r="G205" s="258">
        <f>G206</f>
        <v>41480.54032999999</v>
      </c>
      <c r="H205" s="258">
        <f>H206</f>
        <v>40648.335889999995</v>
      </c>
      <c r="I205" s="259">
        <f t="shared" si="5"/>
        <v>97.99374734904762</v>
      </c>
    </row>
    <row r="206" spans="1:9" ht="53.25" customHeight="1">
      <c r="A206" s="95"/>
      <c r="B206" s="110" t="s">
        <v>574</v>
      </c>
      <c r="C206" s="101" t="s">
        <v>59</v>
      </c>
      <c r="D206" s="101" t="s">
        <v>200</v>
      </c>
      <c r="E206" s="101" t="s">
        <v>314</v>
      </c>
      <c r="F206" s="101"/>
      <c r="G206" s="241">
        <f>G207+G216</f>
        <v>41480.54032999999</v>
      </c>
      <c r="H206" s="241">
        <f>H207+H216</f>
        <v>40648.335889999995</v>
      </c>
      <c r="I206" s="259">
        <f t="shared" si="5"/>
        <v>97.99374734904762</v>
      </c>
    </row>
    <row r="207" spans="1:9" ht="30" customHeight="1">
      <c r="A207" s="95"/>
      <c r="B207" s="110" t="s">
        <v>378</v>
      </c>
      <c r="C207" s="101" t="s">
        <v>59</v>
      </c>
      <c r="D207" s="101" t="s">
        <v>200</v>
      </c>
      <c r="E207" s="254" t="s">
        <v>811</v>
      </c>
      <c r="F207" s="101"/>
      <c r="G207" s="241">
        <f>G208+G210+G212+G214</f>
        <v>5729.610589999999</v>
      </c>
      <c r="H207" s="241">
        <f>H208+H210+H212+H214</f>
        <v>5729.610589999999</v>
      </c>
      <c r="I207" s="259">
        <f aca="true" t="shared" si="9" ref="I207:I270">H207/G207*100</f>
        <v>100</v>
      </c>
    </row>
    <row r="208" spans="1:9" ht="41.25" customHeight="1">
      <c r="A208" s="95"/>
      <c r="B208" s="100" t="s">
        <v>547</v>
      </c>
      <c r="C208" s="101" t="s">
        <v>59</v>
      </c>
      <c r="D208" s="101" t="s">
        <v>200</v>
      </c>
      <c r="E208" s="101" t="s">
        <v>548</v>
      </c>
      <c r="F208" s="97"/>
      <c r="G208" s="241">
        <f>G209</f>
        <v>94.98500000000001</v>
      </c>
      <c r="H208" s="241">
        <f>H209</f>
        <v>94.98500000000001</v>
      </c>
      <c r="I208" s="259">
        <f t="shared" si="9"/>
        <v>100</v>
      </c>
    </row>
    <row r="209" spans="1:9" ht="28.5" customHeight="1">
      <c r="A209" s="95"/>
      <c r="B209" s="110" t="s">
        <v>772</v>
      </c>
      <c r="C209" s="101" t="s">
        <v>59</v>
      </c>
      <c r="D209" s="101" t="s">
        <v>200</v>
      </c>
      <c r="E209" s="101" t="s">
        <v>548</v>
      </c>
      <c r="F209" s="101" t="s">
        <v>255</v>
      </c>
      <c r="G209" s="241">
        <f>94.985+500-500</f>
        <v>94.98500000000001</v>
      </c>
      <c r="H209" s="241">
        <f>94.985+500-500</f>
        <v>94.98500000000001</v>
      </c>
      <c r="I209" s="259">
        <f t="shared" si="9"/>
        <v>100</v>
      </c>
    </row>
    <row r="210" spans="1:9" ht="30" customHeight="1">
      <c r="A210" s="95"/>
      <c r="B210" s="100" t="s">
        <v>549</v>
      </c>
      <c r="C210" s="101" t="s">
        <v>59</v>
      </c>
      <c r="D210" s="101" t="s">
        <v>200</v>
      </c>
      <c r="E210" s="101" t="s">
        <v>550</v>
      </c>
      <c r="F210" s="97"/>
      <c r="G210" s="241">
        <f>G211</f>
        <v>4654.23</v>
      </c>
      <c r="H210" s="241">
        <f>H211</f>
        <v>4654.23</v>
      </c>
      <c r="I210" s="259">
        <f t="shared" si="9"/>
        <v>100</v>
      </c>
    </row>
    <row r="211" spans="1:9" ht="27" customHeight="1">
      <c r="A211" s="95"/>
      <c r="B211" s="110" t="s">
        <v>252</v>
      </c>
      <c r="C211" s="101" t="s">
        <v>59</v>
      </c>
      <c r="D211" s="101" t="s">
        <v>200</v>
      </c>
      <c r="E211" s="101" t="s">
        <v>550</v>
      </c>
      <c r="F211" s="101" t="s">
        <v>255</v>
      </c>
      <c r="G211" s="241">
        <v>4654.23</v>
      </c>
      <c r="H211" s="241">
        <v>4654.23</v>
      </c>
      <c r="I211" s="259">
        <f t="shared" si="9"/>
        <v>100</v>
      </c>
    </row>
    <row r="212" spans="1:9" ht="68.25" customHeight="1">
      <c r="A212" s="95"/>
      <c r="B212" s="100" t="s">
        <v>709</v>
      </c>
      <c r="C212" s="101" t="s">
        <v>59</v>
      </c>
      <c r="D212" s="101" t="s">
        <v>200</v>
      </c>
      <c r="E212" s="101" t="s">
        <v>710</v>
      </c>
      <c r="F212" s="97"/>
      <c r="G212" s="241">
        <f>G213</f>
        <v>19.60791</v>
      </c>
      <c r="H212" s="241">
        <f>H213</f>
        <v>19.60791</v>
      </c>
      <c r="I212" s="259">
        <f t="shared" si="9"/>
        <v>100</v>
      </c>
    </row>
    <row r="213" spans="1:9" ht="30.75" customHeight="1">
      <c r="A213" s="95"/>
      <c r="B213" s="110" t="s">
        <v>252</v>
      </c>
      <c r="C213" s="101" t="s">
        <v>59</v>
      </c>
      <c r="D213" s="101" t="s">
        <v>200</v>
      </c>
      <c r="E213" s="101" t="s">
        <v>710</v>
      </c>
      <c r="F213" s="101" t="s">
        <v>255</v>
      </c>
      <c r="G213" s="241">
        <v>19.60791</v>
      </c>
      <c r="H213" s="241">
        <v>19.60791</v>
      </c>
      <c r="I213" s="259">
        <f t="shared" si="9"/>
        <v>100</v>
      </c>
    </row>
    <row r="214" spans="1:9" ht="88.5" customHeight="1">
      <c r="A214" s="95"/>
      <c r="B214" s="100" t="s">
        <v>731</v>
      </c>
      <c r="C214" s="101" t="s">
        <v>59</v>
      </c>
      <c r="D214" s="101" t="s">
        <v>200</v>
      </c>
      <c r="E214" s="101" t="s">
        <v>712</v>
      </c>
      <c r="F214" s="97"/>
      <c r="G214" s="241">
        <f>G215</f>
        <v>960.78768</v>
      </c>
      <c r="H214" s="241">
        <f>H215</f>
        <v>960.78768</v>
      </c>
      <c r="I214" s="259">
        <f t="shared" si="9"/>
        <v>100</v>
      </c>
    </row>
    <row r="215" spans="1:9" ht="25.5" customHeight="1">
      <c r="A215" s="95"/>
      <c r="B215" s="110" t="s">
        <v>252</v>
      </c>
      <c r="C215" s="101" t="s">
        <v>59</v>
      </c>
      <c r="D215" s="101" t="s">
        <v>200</v>
      </c>
      <c r="E215" s="101" t="s">
        <v>712</v>
      </c>
      <c r="F215" s="101" t="s">
        <v>255</v>
      </c>
      <c r="G215" s="241">
        <v>960.78768</v>
      </c>
      <c r="H215" s="241">
        <v>960.78768</v>
      </c>
      <c r="I215" s="259">
        <f t="shared" si="9"/>
        <v>100</v>
      </c>
    </row>
    <row r="216" spans="1:9" ht="30" customHeight="1">
      <c r="A216" s="95"/>
      <c r="B216" s="110" t="s">
        <v>551</v>
      </c>
      <c r="C216" s="101" t="s">
        <v>59</v>
      </c>
      <c r="D216" s="101" t="s">
        <v>200</v>
      </c>
      <c r="E216" s="254" t="s">
        <v>812</v>
      </c>
      <c r="F216" s="101"/>
      <c r="G216" s="241">
        <f>G217+G219+G221+G223</f>
        <v>35750.92973999999</v>
      </c>
      <c r="H216" s="241">
        <f>H217+H219+H221+H223</f>
        <v>34918.7253</v>
      </c>
      <c r="I216" s="259">
        <f t="shared" si="9"/>
        <v>97.67221595059979</v>
      </c>
    </row>
    <row r="217" spans="1:9" ht="40.5" customHeight="1">
      <c r="A217" s="95"/>
      <c r="B217" s="100" t="s">
        <v>555</v>
      </c>
      <c r="C217" s="101" t="s">
        <v>59</v>
      </c>
      <c r="D217" s="101" t="s">
        <v>200</v>
      </c>
      <c r="E217" s="101" t="s">
        <v>554</v>
      </c>
      <c r="F217" s="97"/>
      <c r="G217" s="241">
        <f>G218</f>
        <v>699.77372</v>
      </c>
      <c r="H217" s="241">
        <f>H218</f>
        <v>683.12961</v>
      </c>
      <c r="I217" s="259">
        <f t="shared" si="9"/>
        <v>97.62150113325202</v>
      </c>
    </row>
    <row r="218" spans="1:9" ht="28.5" customHeight="1">
      <c r="A218" s="95"/>
      <c r="B218" s="110" t="s">
        <v>583</v>
      </c>
      <c r="C218" s="101" t="s">
        <v>59</v>
      </c>
      <c r="D218" s="101" t="s">
        <v>200</v>
      </c>
      <c r="E218" s="101" t="s">
        <v>554</v>
      </c>
      <c r="F218" s="101" t="s">
        <v>127</v>
      </c>
      <c r="G218" s="241">
        <v>699.77372</v>
      </c>
      <c r="H218" s="241">
        <v>683.12961</v>
      </c>
      <c r="I218" s="259">
        <f t="shared" si="9"/>
        <v>97.62150113325202</v>
      </c>
    </row>
    <row r="219" spans="1:9" ht="40.5" customHeight="1">
      <c r="A219" s="95"/>
      <c r="B219" s="100" t="s">
        <v>556</v>
      </c>
      <c r="C219" s="101" t="s">
        <v>59</v>
      </c>
      <c r="D219" s="101" t="s">
        <v>200</v>
      </c>
      <c r="E219" s="101" t="s">
        <v>553</v>
      </c>
      <c r="F219" s="97"/>
      <c r="G219" s="241">
        <f>G220</f>
        <v>34288.91112</v>
      </c>
      <c r="H219" s="241">
        <f>H220</f>
        <v>33473.35079</v>
      </c>
      <c r="I219" s="259">
        <f t="shared" si="9"/>
        <v>97.62150414416543</v>
      </c>
    </row>
    <row r="220" spans="1:9" ht="28.5" customHeight="1">
      <c r="A220" s="95"/>
      <c r="B220" s="110" t="s">
        <v>583</v>
      </c>
      <c r="C220" s="101" t="s">
        <v>59</v>
      </c>
      <c r="D220" s="101" t="s">
        <v>200</v>
      </c>
      <c r="E220" s="101" t="s">
        <v>553</v>
      </c>
      <c r="F220" s="101" t="s">
        <v>127</v>
      </c>
      <c r="G220" s="241">
        <v>34288.91112</v>
      </c>
      <c r="H220" s="241">
        <v>33473.35079</v>
      </c>
      <c r="I220" s="259">
        <f t="shared" si="9"/>
        <v>97.62150414416543</v>
      </c>
    </row>
    <row r="221" spans="1:9" ht="50.25" customHeight="1">
      <c r="A221" s="95"/>
      <c r="B221" s="100" t="s">
        <v>627</v>
      </c>
      <c r="C221" s="101" t="s">
        <v>59</v>
      </c>
      <c r="D221" s="101" t="s">
        <v>200</v>
      </c>
      <c r="E221" s="101" t="s">
        <v>628</v>
      </c>
      <c r="F221" s="97"/>
      <c r="G221" s="241">
        <f>G222</f>
        <v>15.2449</v>
      </c>
      <c r="H221" s="241">
        <f>H222</f>
        <v>15.2449</v>
      </c>
      <c r="I221" s="259">
        <f t="shared" si="9"/>
        <v>100</v>
      </c>
    </row>
    <row r="222" spans="1:9" ht="28.5" customHeight="1">
      <c r="A222" s="95"/>
      <c r="B222" s="110" t="s">
        <v>252</v>
      </c>
      <c r="C222" s="101" t="s">
        <v>59</v>
      </c>
      <c r="D222" s="101" t="s">
        <v>200</v>
      </c>
      <c r="E222" s="101" t="s">
        <v>628</v>
      </c>
      <c r="F222" s="101" t="s">
        <v>255</v>
      </c>
      <c r="G222" s="241">
        <f>12.2449+3</f>
        <v>15.2449</v>
      </c>
      <c r="H222" s="241">
        <f>12.2449+3</f>
        <v>15.2449</v>
      </c>
      <c r="I222" s="259">
        <f t="shared" si="9"/>
        <v>100</v>
      </c>
    </row>
    <row r="223" spans="1:9" ht="43.5" customHeight="1">
      <c r="A223" s="95"/>
      <c r="B223" s="100" t="s">
        <v>629</v>
      </c>
      <c r="C223" s="101" t="s">
        <v>59</v>
      </c>
      <c r="D223" s="101" t="s">
        <v>200</v>
      </c>
      <c r="E223" s="101" t="s">
        <v>630</v>
      </c>
      <c r="F223" s="97"/>
      <c r="G223" s="241">
        <v>747</v>
      </c>
      <c r="H223" s="241">
        <v>747</v>
      </c>
      <c r="I223" s="259">
        <f t="shared" si="9"/>
        <v>100</v>
      </c>
    </row>
    <row r="224" spans="1:9" ht="28.5" customHeight="1">
      <c r="A224" s="95"/>
      <c r="B224" s="110" t="s">
        <v>252</v>
      </c>
      <c r="C224" s="101" t="s">
        <v>59</v>
      </c>
      <c r="D224" s="101" t="s">
        <v>200</v>
      </c>
      <c r="E224" s="101" t="s">
        <v>630</v>
      </c>
      <c r="F224" s="101" t="s">
        <v>255</v>
      </c>
      <c r="G224" s="241">
        <v>747</v>
      </c>
      <c r="H224" s="241">
        <v>747</v>
      </c>
      <c r="I224" s="259">
        <f t="shared" si="9"/>
        <v>100</v>
      </c>
    </row>
    <row r="225" spans="1:9" ht="19.5" customHeight="1">
      <c r="A225" s="108"/>
      <c r="B225" s="175" t="s">
        <v>20</v>
      </c>
      <c r="C225" s="97" t="s">
        <v>59</v>
      </c>
      <c r="D225" s="97" t="s">
        <v>201</v>
      </c>
      <c r="E225" s="97"/>
      <c r="F225" s="97"/>
      <c r="G225" s="258">
        <f>G226+G240</f>
        <v>11841.416385</v>
      </c>
      <c r="H225" s="258">
        <f>H226+H240</f>
        <v>10816.174315</v>
      </c>
      <c r="I225" s="259">
        <f t="shared" si="9"/>
        <v>91.34189663916628</v>
      </c>
    </row>
    <row r="226" spans="1:9" ht="53.25" customHeight="1">
      <c r="A226" s="95"/>
      <c r="B226" s="110" t="s">
        <v>574</v>
      </c>
      <c r="C226" s="101" t="s">
        <v>59</v>
      </c>
      <c r="D226" s="101" t="s">
        <v>201</v>
      </c>
      <c r="E226" s="101" t="s">
        <v>314</v>
      </c>
      <c r="F226" s="101"/>
      <c r="G226" s="241">
        <f>G227</f>
        <v>9424.677</v>
      </c>
      <c r="H226" s="241">
        <f>H227</f>
        <v>8399.43493</v>
      </c>
      <c r="I226" s="259">
        <f t="shared" si="9"/>
        <v>89.1217272485837</v>
      </c>
    </row>
    <row r="227" spans="1:9" ht="26.25" customHeight="1">
      <c r="A227" s="95"/>
      <c r="B227" s="110" t="s">
        <v>539</v>
      </c>
      <c r="C227" s="101" t="s">
        <v>59</v>
      </c>
      <c r="D227" s="101" t="s">
        <v>201</v>
      </c>
      <c r="E227" s="101" t="s">
        <v>557</v>
      </c>
      <c r="F227" s="101"/>
      <c r="G227" s="241">
        <f>G228+G230+G232+G234+G236+G238</f>
        <v>9424.677</v>
      </c>
      <c r="H227" s="241">
        <f>H228+H230+H232+H234+H236+H238</f>
        <v>8399.43493</v>
      </c>
      <c r="I227" s="259">
        <f t="shared" si="9"/>
        <v>89.1217272485837</v>
      </c>
    </row>
    <row r="228" spans="1:9" ht="39" customHeight="1">
      <c r="A228" s="95"/>
      <c r="B228" s="100" t="s">
        <v>558</v>
      </c>
      <c r="C228" s="101" t="s">
        <v>59</v>
      </c>
      <c r="D228" s="101" t="s">
        <v>201</v>
      </c>
      <c r="E228" s="101" t="s">
        <v>559</v>
      </c>
      <c r="F228" s="97"/>
      <c r="G228" s="241">
        <f>G229</f>
        <v>3001</v>
      </c>
      <c r="H228" s="241">
        <f>H229</f>
        <v>3001</v>
      </c>
      <c r="I228" s="259">
        <f t="shared" si="9"/>
        <v>100</v>
      </c>
    </row>
    <row r="229" spans="1:9" ht="30.75" customHeight="1">
      <c r="A229" s="95"/>
      <c r="B229" s="110" t="s">
        <v>252</v>
      </c>
      <c r="C229" s="101" t="s">
        <v>59</v>
      </c>
      <c r="D229" s="101" t="s">
        <v>201</v>
      </c>
      <c r="E229" s="101" t="s">
        <v>559</v>
      </c>
      <c r="F229" s="101" t="s">
        <v>255</v>
      </c>
      <c r="G229" s="241">
        <v>3001</v>
      </c>
      <c r="H229" s="241">
        <v>3001</v>
      </c>
      <c r="I229" s="259">
        <f t="shared" si="9"/>
        <v>100</v>
      </c>
    </row>
    <row r="230" spans="1:9" ht="39" customHeight="1">
      <c r="A230" s="95"/>
      <c r="B230" s="100" t="s">
        <v>645</v>
      </c>
      <c r="C230" s="101" t="s">
        <v>59</v>
      </c>
      <c r="D230" s="101" t="s">
        <v>201</v>
      </c>
      <c r="E230" s="101" t="s">
        <v>646</v>
      </c>
      <c r="F230" s="97"/>
      <c r="G230" s="241">
        <f>G231</f>
        <v>758.015</v>
      </c>
      <c r="H230" s="241">
        <f>H231</f>
        <v>758.015</v>
      </c>
      <c r="I230" s="259">
        <f t="shared" si="9"/>
        <v>100</v>
      </c>
    </row>
    <row r="231" spans="1:9" ht="27" customHeight="1">
      <c r="A231" s="95"/>
      <c r="B231" s="110" t="s">
        <v>252</v>
      </c>
      <c r="C231" s="101" t="s">
        <v>59</v>
      </c>
      <c r="D231" s="101" t="s">
        <v>201</v>
      </c>
      <c r="E231" s="101" t="s">
        <v>646</v>
      </c>
      <c r="F231" s="101" t="s">
        <v>255</v>
      </c>
      <c r="G231" s="241">
        <v>758.015</v>
      </c>
      <c r="H231" s="241">
        <v>758.015</v>
      </c>
      <c r="I231" s="259">
        <f t="shared" si="9"/>
        <v>100</v>
      </c>
    </row>
    <row r="232" spans="1:9" ht="33" customHeight="1">
      <c r="A232" s="95"/>
      <c r="B232" s="100" t="s">
        <v>560</v>
      </c>
      <c r="C232" s="101" t="s">
        <v>59</v>
      </c>
      <c r="D232" s="101" t="s">
        <v>201</v>
      </c>
      <c r="E232" s="101" t="s">
        <v>561</v>
      </c>
      <c r="F232" s="97"/>
      <c r="G232" s="241">
        <f>G233</f>
        <v>3165.6620000000003</v>
      </c>
      <c r="H232" s="241">
        <f>H233</f>
        <v>2140.41993</v>
      </c>
      <c r="I232" s="259">
        <f t="shared" si="9"/>
        <v>67.61365963896334</v>
      </c>
    </row>
    <row r="233" spans="1:9" ht="30.75" customHeight="1">
      <c r="A233" s="95"/>
      <c r="B233" s="110" t="s">
        <v>252</v>
      </c>
      <c r="C233" s="101" t="s">
        <v>59</v>
      </c>
      <c r="D233" s="101" t="s">
        <v>201</v>
      </c>
      <c r="E233" s="101" t="s">
        <v>561</v>
      </c>
      <c r="F233" s="101" t="s">
        <v>255</v>
      </c>
      <c r="G233" s="241">
        <f>1565.662+600+1000</f>
        <v>3165.6620000000003</v>
      </c>
      <c r="H233" s="241">
        <v>2140.41993</v>
      </c>
      <c r="I233" s="259">
        <f t="shared" si="9"/>
        <v>67.61365963896334</v>
      </c>
    </row>
    <row r="234" spans="1:9" ht="42" customHeight="1">
      <c r="A234" s="95"/>
      <c r="B234" s="110" t="s">
        <v>766</v>
      </c>
      <c r="C234" s="101" t="s">
        <v>59</v>
      </c>
      <c r="D234" s="101" t="s">
        <v>201</v>
      </c>
      <c r="E234" s="101" t="s">
        <v>767</v>
      </c>
      <c r="F234" s="101"/>
      <c r="G234" s="241">
        <f>G235</f>
        <v>0</v>
      </c>
      <c r="H234" s="241">
        <f>H235</f>
        <v>0</v>
      </c>
      <c r="I234" s="259">
        <v>0</v>
      </c>
    </row>
    <row r="235" spans="1:9" ht="30.75" customHeight="1">
      <c r="A235" s="95"/>
      <c r="B235" s="110" t="s">
        <v>768</v>
      </c>
      <c r="C235" s="101" t="s">
        <v>59</v>
      </c>
      <c r="D235" s="101" t="s">
        <v>201</v>
      </c>
      <c r="E235" s="101" t="s">
        <v>767</v>
      </c>
      <c r="F235" s="101" t="s">
        <v>127</v>
      </c>
      <c r="G235" s="241">
        <v>0</v>
      </c>
      <c r="H235" s="241">
        <v>0</v>
      </c>
      <c r="I235" s="259">
        <v>0</v>
      </c>
    </row>
    <row r="236" spans="1:9" ht="51" customHeight="1">
      <c r="A236" s="95"/>
      <c r="B236" s="110" t="s">
        <v>769</v>
      </c>
      <c r="C236" s="101" t="s">
        <v>59</v>
      </c>
      <c r="D236" s="101" t="s">
        <v>201</v>
      </c>
      <c r="E236" s="101" t="s">
        <v>770</v>
      </c>
      <c r="F236" s="101"/>
      <c r="G236" s="241">
        <f>G237</f>
        <v>0</v>
      </c>
      <c r="H236" s="241">
        <f>H237</f>
        <v>0</v>
      </c>
      <c r="I236" s="259">
        <v>0</v>
      </c>
    </row>
    <row r="237" spans="1:9" ht="30.75" customHeight="1">
      <c r="A237" s="95"/>
      <c r="B237" s="110" t="s">
        <v>768</v>
      </c>
      <c r="C237" s="101" t="s">
        <v>59</v>
      </c>
      <c r="D237" s="101" t="s">
        <v>201</v>
      </c>
      <c r="E237" s="101" t="s">
        <v>770</v>
      </c>
      <c r="F237" s="101" t="s">
        <v>127</v>
      </c>
      <c r="G237" s="241">
        <v>0</v>
      </c>
      <c r="H237" s="241">
        <v>0</v>
      </c>
      <c r="I237" s="259">
        <v>0</v>
      </c>
    </row>
    <row r="238" spans="1:9" ht="27.75" customHeight="1">
      <c r="A238" s="95"/>
      <c r="B238" s="100" t="s">
        <v>562</v>
      </c>
      <c r="C238" s="101" t="s">
        <v>59</v>
      </c>
      <c r="D238" s="101" t="s">
        <v>201</v>
      </c>
      <c r="E238" s="101" t="s">
        <v>563</v>
      </c>
      <c r="F238" s="97"/>
      <c r="G238" s="241">
        <f>G239</f>
        <v>2500</v>
      </c>
      <c r="H238" s="241">
        <f>H239</f>
        <v>2500</v>
      </c>
      <c r="I238" s="259">
        <f t="shared" si="9"/>
        <v>100</v>
      </c>
    </row>
    <row r="239" spans="1:9" ht="27.75" customHeight="1">
      <c r="A239" s="95"/>
      <c r="B239" s="110" t="s">
        <v>252</v>
      </c>
      <c r="C239" s="101" t="s">
        <v>59</v>
      </c>
      <c r="D239" s="101" t="s">
        <v>201</v>
      </c>
      <c r="E239" s="101" t="s">
        <v>563</v>
      </c>
      <c r="F239" s="101" t="s">
        <v>255</v>
      </c>
      <c r="G239" s="241">
        <v>2500</v>
      </c>
      <c r="H239" s="241">
        <v>2500</v>
      </c>
      <c r="I239" s="259">
        <f t="shared" si="9"/>
        <v>100</v>
      </c>
    </row>
    <row r="240" spans="1:9" ht="26.25" customHeight="1">
      <c r="A240" s="95"/>
      <c r="B240" s="180" t="s">
        <v>678</v>
      </c>
      <c r="C240" s="101" t="s">
        <v>59</v>
      </c>
      <c r="D240" s="101" t="s">
        <v>201</v>
      </c>
      <c r="E240" s="101" t="s">
        <v>631</v>
      </c>
      <c r="F240" s="101"/>
      <c r="G240" s="241">
        <f>G241+G244+G246+G248+G251</f>
        <v>2416.739385</v>
      </c>
      <c r="H240" s="241">
        <f>H241+H244+H246+H248+H251</f>
        <v>2416.739385</v>
      </c>
      <c r="I240" s="259">
        <f t="shared" si="9"/>
        <v>100</v>
      </c>
    </row>
    <row r="241" spans="1:9" ht="31.5" customHeight="1">
      <c r="A241" s="95"/>
      <c r="B241" s="100" t="s">
        <v>632</v>
      </c>
      <c r="C241" s="101" t="s">
        <v>59</v>
      </c>
      <c r="D241" s="101" t="s">
        <v>201</v>
      </c>
      <c r="E241" s="101" t="s">
        <v>797</v>
      </c>
      <c r="F241" s="97"/>
      <c r="G241" s="241">
        <v>1014.563</v>
      </c>
      <c r="H241" s="241">
        <v>1014.563</v>
      </c>
      <c r="I241" s="259">
        <f t="shared" si="9"/>
        <v>100</v>
      </c>
    </row>
    <row r="242" spans="1:9" ht="27" customHeight="1">
      <c r="A242" s="95"/>
      <c r="B242" s="110" t="s">
        <v>252</v>
      </c>
      <c r="C242" s="101" t="s">
        <v>59</v>
      </c>
      <c r="D242" s="101" t="s">
        <v>201</v>
      </c>
      <c r="E242" s="101" t="s">
        <v>797</v>
      </c>
      <c r="F242" s="101" t="s">
        <v>255</v>
      </c>
      <c r="G242" s="241">
        <v>1014.563</v>
      </c>
      <c r="H242" s="241">
        <v>1014.563</v>
      </c>
      <c r="I242" s="259">
        <f t="shared" si="9"/>
        <v>100</v>
      </c>
    </row>
    <row r="243" spans="1:9" ht="17.25" customHeight="1">
      <c r="A243" s="95"/>
      <c r="B243" s="127" t="s">
        <v>419</v>
      </c>
      <c r="C243" s="106" t="s">
        <v>59</v>
      </c>
      <c r="D243" s="106" t="s">
        <v>201</v>
      </c>
      <c r="E243" s="106" t="s">
        <v>797</v>
      </c>
      <c r="F243" s="101"/>
      <c r="G243" s="261">
        <v>963.83485</v>
      </c>
      <c r="H243" s="261">
        <v>963.83485</v>
      </c>
      <c r="I243" s="259">
        <f t="shared" si="9"/>
        <v>100</v>
      </c>
    </row>
    <row r="244" spans="1:9" ht="43.5" customHeight="1">
      <c r="A244" s="95"/>
      <c r="B244" s="100" t="s">
        <v>633</v>
      </c>
      <c r="C244" s="101" t="s">
        <v>59</v>
      </c>
      <c r="D244" s="101" t="s">
        <v>201</v>
      </c>
      <c r="E244" s="101" t="s">
        <v>798</v>
      </c>
      <c r="F244" s="97"/>
      <c r="G244" s="241">
        <v>5.072815</v>
      </c>
      <c r="H244" s="241">
        <v>5.072815</v>
      </c>
      <c r="I244" s="259">
        <f t="shared" si="9"/>
        <v>100</v>
      </c>
    </row>
    <row r="245" spans="1:9" ht="27" customHeight="1">
      <c r="A245" s="95"/>
      <c r="B245" s="110" t="s">
        <v>252</v>
      </c>
      <c r="C245" s="101" t="s">
        <v>59</v>
      </c>
      <c r="D245" s="101" t="s">
        <v>201</v>
      </c>
      <c r="E245" s="101" t="s">
        <v>798</v>
      </c>
      <c r="F245" s="101" t="s">
        <v>255</v>
      </c>
      <c r="G245" s="241">
        <v>5.072815</v>
      </c>
      <c r="H245" s="241">
        <v>5.072815</v>
      </c>
      <c r="I245" s="259">
        <f t="shared" si="9"/>
        <v>100</v>
      </c>
    </row>
    <row r="246" spans="1:9" ht="54" customHeight="1">
      <c r="A246" s="95"/>
      <c r="B246" s="100" t="s">
        <v>635</v>
      </c>
      <c r="C246" s="101" t="s">
        <v>59</v>
      </c>
      <c r="D246" s="101" t="s">
        <v>201</v>
      </c>
      <c r="E246" s="101" t="s">
        <v>634</v>
      </c>
      <c r="F246" s="97"/>
      <c r="G246" s="241">
        <f>G247</f>
        <v>733.3109999999999</v>
      </c>
      <c r="H246" s="241">
        <f>H247</f>
        <v>733.3109999999999</v>
      </c>
      <c r="I246" s="259">
        <f t="shared" si="9"/>
        <v>100</v>
      </c>
    </row>
    <row r="247" spans="1:9" ht="28.5" customHeight="1">
      <c r="A247" s="95"/>
      <c r="B247" s="110" t="s">
        <v>252</v>
      </c>
      <c r="C247" s="101" t="s">
        <v>59</v>
      </c>
      <c r="D247" s="101" t="s">
        <v>201</v>
      </c>
      <c r="E247" s="101" t="s">
        <v>634</v>
      </c>
      <c r="F247" s="101" t="s">
        <v>255</v>
      </c>
      <c r="G247" s="241">
        <f>127.714+605.597</f>
        <v>733.3109999999999</v>
      </c>
      <c r="H247" s="241">
        <f>127.714+605.597</f>
        <v>733.3109999999999</v>
      </c>
      <c r="I247" s="259">
        <f t="shared" si="9"/>
        <v>100</v>
      </c>
    </row>
    <row r="248" spans="1:9" ht="55.5" customHeight="1">
      <c r="A248" s="95"/>
      <c r="B248" s="100" t="s">
        <v>635</v>
      </c>
      <c r="C248" s="101" t="s">
        <v>59</v>
      </c>
      <c r="D248" s="101" t="s">
        <v>201</v>
      </c>
      <c r="E248" s="101" t="s">
        <v>799</v>
      </c>
      <c r="F248" s="97"/>
      <c r="G248" s="241">
        <f>G249</f>
        <v>536.78316</v>
      </c>
      <c r="H248" s="241">
        <f>H249</f>
        <v>536.78316</v>
      </c>
      <c r="I248" s="259">
        <f t="shared" si="9"/>
        <v>100</v>
      </c>
    </row>
    <row r="249" spans="1:9" ht="27.75" customHeight="1">
      <c r="A249" s="95"/>
      <c r="B249" s="110" t="s">
        <v>252</v>
      </c>
      <c r="C249" s="101" t="s">
        <v>59</v>
      </c>
      <c r="D249" s="101" t="s">
        <v>201</v>
      </c>
      <c r="E249" s="101" t="s">
        <v>799</v>
      </c>
      <c r="F249" s="101" t="s">
        <v>255</v>
      </c>
      <c r="G249" s="241">
        <f>93.48632+443.29684</f>
        <v>536.78316</v>
      </c>
      <c r="H249" s="241">
        <f>93.48632+443.29684</f>
        <v>536.78316</v>
      </c>
      <c r="I249" s="259">
        <f t="shared" si="9"/>
        <v>100</v>
      </c>
    </row>
    <row r="250" spans="1:9" ht="17.25" customHeight="1">
      <c r="A250" s="95"/>
      <c r="B250" s="127" t="s">
        <v>419</v>
      </c>
      <c r="C250" s="106" t="s">
        <v>59</v>
      </c>
      <c r="D250" s="106" t="s">
        <v>201</v>
      </c>
      <c r="E250" s="106" t="s">
        <v>799</v>
      </c>
      <c r="F250" s="101"/>
      <c r="G250" s="261">
        <v>509.944</v>
      </c>
      <c r="H250" s="261">
        <v>509.944</v>
      </c>
      <c r="I250" s="259">
        <f t="shared" si="9"/>
        <v>100</v>
      </c>
    </row>
    <row r="251" spans="1:9" ht="66.75" customHeight="1">
      <c r="A251" s="95"/>
      <c r="B251" s="100" t="s">
        <v>636</v>
      </c>
      <c r="C251" s="101" t="s">
        <v>59</v>
      </c>
      <c r="D251" s="101" t="s">
        <v>201</v>
      </c>
      <c r="E251" s="101" t="s">
        <v>637</v>
      </c>
      <c r="F251" s="97"/>
      <c r="G251" s="241">
        <f>G252</f>
        <v>127.00941</v>
      </c>
      <c r="H251" s="241">
        <f>H252</f>
        <v>127.00941</v>
      </c>
      <c r="I251" s="259">
        <f t="shared" si="9"/>
        <v>100</v>
      </c>
    </row>
    <row r="252" spans="1:9" ht="27" customHeight="1">
      <c r="A252" s="95"/>
      <c r="B252" s="110" t="s">
        <v>252</v>
      </c>
      <c r="C252" s="101" t="s">
        <v>59</v>
      </c>
      <c r="D252" s="101" t="s">
        <v>201</v>
      </c>
      <c r="E252" s="101" t="s">
        <v>637</v>
      </c>
      <c r="F252" s="101" t="s">
        <v>255</v>
      </c>
      <c r="G252" s="241">
        <v>127.00941</v>
      </c>
      <c r="H252" s="241">
        <v>127.00941</v>
      </c>
      <c r="I252" s="259">
        <f t="shared" si="9"/>
        <v>100</v>
      </c>
    </row>
    <row r="253" spans="1:9" ht="20.25" customHeight="1">
      <c r="A253" s="95" t="s">
        <v>186</v>
      </c>
      <c r="B253" s="189" t="s">
        <v>61</v>
      </c>
      <c r="C253" s="190" t="s">
        <v>33</v>
      </c>
      <c r="D253" s="101"/>
      <c r="E253" s="101"/>
      <c r="F253" s="101"/>
      <c r="G253" s="258">
        <f>G254+G267+G280+G283+G291</f>
        <v>229882.95192999986</v>
      </c>
      <c r="H253" s="258">
        <f>H254+H267+H280+H283+H291</f>
        <v>225811.36303</v>
      </c>
      <c r="I253" s="259">
        <f t="shared" si="9"/>
        <v>98.2288426062844</v>
      </c>
    </row>
    <row r="254" spans="1:9" ht="20.25" customHeight="1">
      <c r="A254" s="95"/>
      <c r="B254" s="175" t="s">
        <v>194</v>
      </c>
      <c r="C254" s="97" t="s">
        <v>33</v>
      </c>
      <c r="D254" s="97" t="s">
        <v>199</v>
      </c>
      <c r="E254" s="97"/>
      <c r="F254" s="97"/>
      <c r="G254" s="258">
        <f aca="true" t="shared" si="10" ref="G254:H256">G255</f>
        <v>111199.4371399999</v>
      </c>
      <c r="H254" s="258">
        <f t="shared" si="10"/>
        <v>108518.02801000001</v>
      </c>
      <c r="I254" s="259">
        <f t="shared" si="9"/>
        <v>97.58864864880206</v>
      </c>
    </row>
    <row r="255" spans="1:9" ht="27.75" customHeight="1">
      <c r="A255" s="95"/>
      <c r="B255" s="177" t="s">
        <v>585</v>
      </c>
      <c r="C255" s="101" t="s">
        <v>33</v>
      </c>
      <c r="D255" s="101" t="s">
        <v>199</v>
      </c>
      <c r="E255" s="101" t="s">
        <v>272</v>
      </c>
      <c r="F255" s="101"/>
      <c r="G255" s="241">
        <f t="shared" si="10"/>
        <v>111199.4371399999</v>
      </c>
      <c r="H255" s="241">
        <f t="shared" si="10"/>
        <v>108518.02801000001</v>
      </c>
      <c r="I255" s="259">
        <f t="shared" si="9"/>
        <v>97.58864864880206</v>
      </c>
    </row>
    <row r="256" spans="1:9" ht="17.25" customHeight="1">
      <c r="A256" s="95"/>
      <c r="B256" s="177" t="s">
        <v>340</v>
      </c>
      <c r="C256" s="101" t="s">
        <v>33</v>
      </c>
      <c r="D256" s="101" t="s">
        <v>199</v>
      </c>
      <c r="E256" s="101" t="s">
        <v>272</v>
      </c>
      <c r="F256" s="101"/>
      <c r="G256" s="241">
        <f t="shared" si="10"/>
        <v>111199.4371399999</v>
      </c>
      <c r="H256" s="241">
        <f t="shared" si="10"/>
        <v>108518.02801000001</v>
      </c>
      <c r="I256" s="259">
        <f t="shared" si="9"/>
        <v>97.58864864880206</v>
      </c>
    </row>
    <row r="257" spans="1:9" ht="15" customHeight="1">
      <c r="A257" s="95"/>
      <c r="B257" s="177" t="s">
        <v>341</v>
      </c>
      <c r="C257" s="101" t="s">
        <v>33</v>
      </c>
      <c r="D257" s="101" t="s">
        <v>199</v>
      </c>
      <c r="E257" s="101" t="s">
        <v>273</v>
      </c>
      <c r="F257" s="101"/>
      <c r="G257" s="241">
        <f>G258+G262+G265</f>
        <v>111199.4371399999</v>
      </c>
      <c r="H257" s="241">
        <f>H258+H262+H265</f>
        <v>108518.02801000001</v>
      </c>
      <c r="I257" s="259">
        <f t="shared" si="9"/>
        <v>97.58864864880206</v>
      </c>
    </row>
    <row r="258" spans="1:9" ht="54" customHeight="1">
      <c r="A258" s="95"/>
      <c r="B258" s="111" t="s">
        <v>342</v>
      </c>
      <c r="C258" s="101" t="s">
        <v>33</v>
      </c>
      <c r="D258" s="101" t="s">
        <v>199</v>
      </c>
      <c r="E258" s="101" t="s">
        <v>274</v>
      </c>
      <c r="F258" s="101"/>
      <c r="G258" s="241">
        <f>G259+G260+G261</f>
        <v>73104.3757699999</v>
      </c>
      <c r="H258" s="241">
        <f>H259+H260+H261</f>
        <v>70461.74332</v>
      </c>
      <c r="I258" s="259">
        <f t="shared" si="9"/>
        <v>96.38512411580653</v>
      </c>
    </row>
    <row r="259" spans="1:9" ht="55.5" customHeight="1">
      <c r="A259" s="95"/>
      <c r="B259" s="110" t="s">
        <v>251</v>
      </c>
      <c r="C259" s="101" t="s">
        <v>33</v>
      </c>
      <c r="D259" s="101" t="s">
        <v>199</v>
      </c>
      <c r="E259" s="101" t="s">
        <v>274</v>
      </c>
      <c r="F259" s="101" t="s">
        <v>254</v>
      </c>
      <c r="G259" s="241">
        <f>43156.5948199999-900</f>
        <v>42256.5948199999</v>
      </c>
      <c r="H259" s="241">
        <v>41917.39692</v>
      </c>
      <c r="I259" s="259">
        <f t="shared" si="9"/>
        <v>99.1972900290599</v>
      </c>
    </row>
    <row r="260" spans="1:9" ht="28.5" customHeight="1">
      <c r="A260" s="95"/>
      <c r="B260" s="110" t="s">
        <v>252</v>
      </c>
      <c r="C260" s="101" t="s">
        <v>33</v>
      </c>
      <c r="D260" s="101" t="s">
        <v>199</v>
      </c>
      <c r="E260" s="101" t="s">
        <v>274</v>
      </c>
      <c r="F260" s="101" t="s">
        <v>255</v>
      </c>
      <c r="G260" s="241">
        <f>28718.95856+1000</f>
        <v>29718.95856</v>
      </c>
      <c r="H260" s="241">
        <v>27584.56188</v>
      </c>
      <c r="I260" s="259">
        <f t="shared" si="9"/>
        <v>92.81806367578179</v>
      </c>
    </row>
    <row r="261" spans="1:9" ht="15.75" customHeight="1">
      <c r="A261" s="95"/>
      <c r="B261" s="110" t="s">
        <v>253</v>
      </c>
      <c r="C261" s="101" t="s">
        <v>33</v>
      </c>
      <c r="D261" s="101" t="s">
        <v>199</v>
      </c>
      <c r="E261" s="101" t="s">
        <v>274</v>
      </c>
      <c r="F261" s="101" t="s">
        <v>256</v>
      </c>
      <c r="G261" s="241">
        <f>1228.82239-100</f>
        <v>1128.82239</v>
      </c>
      <c r="H261" s="241">
        <v>959.78452</v>
      </c>
      <c r="I261" s="259">
        <f t="shared" si="9"/>
        <v>85.02529082542382</v>
      </c>
    </row>
    <row r="262" spans="1:9" ht="68.25" customHeight="1">
      <c r="A262" s="95"/>
      <c r="B262" s="100" t="s">
        <v>343</v>
      </c>
      <c r="C262" s="101" t="s">
        <v>33</v>
      </c>
      <c r="D262" s="101" t="s">
        <v>199</v>
      </c>
      <c r="E262" s="101" t="s">
        <v>275</v>
      </c>
      <c r="F262" s="101"/>
      <c r="G262" s="241">
        <f>G263+G264</f>
        <v>38046.96137</v>
      </c>
      <c r="H262" s="241">
        <f>H263+H264</f>
        <v>38008.18469</v>
      </c>
      <c r="I262" s="259">
        <f t="shared" si="9"/>
        <v>99.89808205805741</v>
      </c>
    </row>
    <row r="263" spans="1:9" ht="55.5" customHeight="1">
      <c r="A263" s="95"/>
      <c r="B263" s="110" t="s">
        <v>251</v>
      </c>
      <c r="C263" s="101" t="s">
        <v>33</v>
      </c>
      <c r="D263" s="101" t="s">
        <v>199</v>
      </c>
      <c r="E263" s="101" t="s">
        <v>275</v>
      </c>
      <c r="F263" s="101" t="s">
        <v>254</v>
      </c>
      <c r="G263" s="241">
        <v>36751.37837</v>
      </c>
      <c r="H263" s="241">
        <v>36712.60169</v>
      </c>
      <c r="I263" s="259">
        <f t="shared" si="9"/>
        <v>99.8944891818489</v>
      </c>
    </row>
    <row r="264" spans="1:9" ht="27.75" customHeight="1">
      <c r="A264" s="95"/>
      <c r="B264" s="110" t="s">
        <v>252</v>
      </c>
      <c r="C264" s="101" t="s">
        <v>33</v>
      </c>
      <c r="D264" s="101" t="s">
        <v>199</v>
      </c>
      <c r="E264" s="101" t="s">
        <v>275</v>
      </c>
      <c r="F264" s="101" t="s">
        <v>255</v>
      </c>
      <c r="G264" s="241">
        <v>1295.583</v>
      </c>
      <c r="H264" s="241">
        <v>1295.583</v>
      </c>
      <c r="I264" s="259">
        <f t="shared" si="9"/>
        <v>100</v>
      </c>
    </row>
    <row r="265" spans="1:9" ht="80.25" customHeight="1">
      <c r="A265" s="95"/>
      <c r="B265" s="100" t="s">
        <v>640</v>
      </c>
      <c r="C265" s="101" t="s">
        <v>33</v>
      </c>
      <c r="D265" s="101" t="s">
        <v>199</v>
      </c>
      <c r="E265" s="101" t="s">
        <v>608</v>
      </c>
      <c r="F265" s="101"/>
      <c r="G265" s="241">
        <v>48.1</v>
      </c>
      <c r="H265" s="241">
        <v>48.1</v>
      </c>
      <c r="I265" s="259">
        <f t="shared" si="9"/>
        <v>100</v>
      </c>
    </row>
    <row r="266" spans="1:9" ht="54.75" customHeight="1">
      <c r="A266" s="95"/>
      <c r="B266" s="100" t="s">
        <v>251</v>
      </c>
      <c r="C266" s="101" t="s">
        <v>33</v>
      </c>
      <c r="D266" s="101" t="s">
        <v>199</v>
      </c>
      <c r="E266" s="101" t="s">
        <v>608</v>
      </c>
      <c r="F266" s="101" t="s">
        <v>254</v>
      </c>
      <c r="G266" s="241">
        <v>48.1</v>
      </c>
      <c r="H266" s="241">
        <v>48.1</v>
      </c>
      <c r="I266" s="259">
        <f t="shared" si="9"/>
        <v>100</v>
      </c>
    </row>
    <row r="267" spans="1:9" ht="15" customHeight="1">
      <c r="A267" s="95"/>
      <c r="B267" s="176" t="s">
        <v>190</v>
      </c>
      <c r="C267" s="97" t="s">
        <v>33</v>
      </c>
      <c r="D267" s="97" t="s">
        <v>200</v>
      </c>
      <c r="E267" s="97"/>
      <c r="F267" s="97"/>
      <c r="G267" s="258">
        <f>G268</f>
        <v>113437.32778999998</v>
      </c>
      <c r="H267" s="258">
        <f>H268</f>
        <v>112472.5076</v>
      </c>
      <c r="I267" s="259">
        <f t="shared" si="9"/>
        <v>99.14946851376286</v>
      </c>
    </row>
    <row r="268" spans="1:9" ht="28.5" customHeight="1">
      <c r="A268" s="95"/>
      <c r="B268" s="177" t="s">
        <v>586</v>
      </c>
      <c r="C268" s="101" t="s">
        <v>33</v>
      </c>
      <c r="D268" s="101" t="s">
        <v>200</v>
      </c>
      <c r="E268" s="101" t="s">
        <v>272</v>
      </c>
      <c r="F268" s="101"/>
      <c r="G268" s="241">
        <f>G270</f>
        <v>113437.32778999998</v>
      </c>
      <c r="H268" s="241">
        <f>H270</f>
        <v>112472.5076</v>
      </c>
      <c r="I268" s="259">
        <f t="shared" si="9"/>
        <v>99.14946851376286</v>
      </c>
    </row>
    <row r="269" spans="1:9" ht="15.75" customHeight="1">
      <c r="A269" s="95"/>
      <c r="B269" s="177" t="s">
        <v>344</v>
      </c>
      <c r="C269" s="101" t="s">
        <v>33</v>
      </c>
      <c r="D269" s="101" t="s">
        <v>200</v>
      </c>
      <c r="E269" s="101" t="s">
        <v>272</v>
      </c>
      <c r="F269" s="101"/>
      <c r="G269" s="241">
        <f>G270</f>
        <v>113437.32778999998</v>
      </c>
      <c r="H269" s="241">
        <f>H270</f>
        <v>112472.5076</v>
      </c>
      <c r="I269" s="259">
        <f t="shared" si="9"/>
        <v>99.14946851376286</v>
      </c>
    </row>
    <row r="270" spans="1:9" ht="14.25" customHeight="1">
      <c r="A270" s="95"/>
      <c r="B270" s="177" t="s">
        <v>345</v>
      </c>
      <c r="C270" s="101" t="s">
        <v>33</v>
      </c>
      <c r="D270" s="101" t="s">
        <v>200</v>
      </c>
      <c r="E270" s="101" t="s">
        <v>276</v>
      </c>
      <c r="F270" s="101"/>
      <c r="G270" s="241">
        <f>G271+G275+G278</f>
        <v>113437.32778999998</v>
      </c>
      <c r="H270" s="241">
        <f>H271+H275+H278</f>
        <v>112472.5076</v>
      </c>
      <c r="I270" s="259">
        <f t="shared" si="9"/>
        <v>99.14946851376286</v>
      </c>
    </row>
    <row r="271" spans="1:9" ht="55.5" customHeight="1">
      <c r="A271" s="95"/>
      <c r="B271" s="111" t="s">
        <v>342</v>
      </c>
      <c r="C271" s="101" t="s">
        <v>33</v>
      </c>
      <c r="D271" s="101" t="s">
        <v>200</v>
      </c>
      <c r="E271" s="101" t="s">
        <v>277</v>
      </c>
      <c r="F271" s="101"/>
      <c r="G271" s="241">
        <f>G272+G273+G274</f>
        <v>19777.356499999998</v>
      </c>
      <c r="H271" s="241">
        <f>H272+H273+H274</f>
        <v>19218.65673</v>
      </c>
      <c r="I271" s="259">
        <f aca="true" t="shared" si="11" ref="I271:I334">H271/G271*100</f>
        <v>97.1750533495212</v>
      </c>
    </row>
    <row r="272" spans="1:9" ht="53.25" customHeight="1">
      <c r="A272" s="95"/>
      <c r="B272" s="110" t="s">
        <v>251</v>
      </c>
      <c r="C272" s="101" t="s">
        <v>33</v>
      </c>
      <c r="D272" s="101" t="s">
        <v>200</v>
      </c>
      <c r="E272" s="101" t="s">
        <v>277</v>
      </c>
      <c r="F272" s="101" t="s">
        <v>254</v>
      </c>
      <c r="G272" s="241">
        <v>3446.88053</v>
      </c>
      <c r="H272" s="241">
        <v>3446.88053</v>
      </c>
      <c r="I272" s="259">
        <f t="shared" si="11"/>
        <v>100</v>
      </c>
    </row>
    <row r="273" spans="1:9" ht="28.5" customHeight="1">
      <c r="A273" s="95"/>
      <c r="B273" s="110" t="s">
        <v>252</v>
      </c>
      <c r="C273" s="101" t="s">
        <v>33</v>
      </c>
      <c r="D273" s="101" t="s">
        <v>200</v>
      </c>
      <c r="E273" s="101" t="s">
        <v>277</v>
      </c>
      <c r="F273" s="101" t="s">
        <v>255</v>
      </c>
      <c r="G273" s="241">
        <v>15338.58096</v>
      </c>
      <c r="H273" s="241">
        <v>14779.88119</v>
      </c>
      <c r="I273" s="259">
        <f t="shared" si="11"/>
        <v>96.3575524264143</v>
      </c>
    </row>
    <row r="274" spans="1:9" ht="15" customHeight="1">
      <c r="A274" s="95"/>
      <c r="B274" s="110" t="s">
        <v>253</v>
      </c>
      <c r="C274" s="101" t="s">
        <v>33</v>
      </c>
      <c r="D274" s="101" t="s">
        <v>200</v>
      </c>
      <c r="E274" s="101" t="s">
        <v>277</v>
      </c>
      <c r="F274" s="101" t="s">
        <v>256</v>
      </c>
      <c r="G274" s="241">
        <f>996.484-4.58899</f>
        <v>991.8950100000001</v>
      </c>
      <c r="H274" s="241">
        <f>996.484-4.58899</f>
        <v>991.8950100000001</v>
      </c>
      <c r="I274" s="259">
        <f t="shared" si="11"/>
        <v>100</v>
      </c>
    </row>
    <row r="275" spans="1:9" ht="93.75" customHeight="1">
      <c r="A275" s="95"/>
      <c r="B275" s="116" t="s">
        <v>346</v>
      </c>
      <c r="C275" s="101" t="s">
        <v>33</v>
      </c>
      <c r="D275" s="101" t="s">
        <v>200</v>
      </c>
      <c r="E275" s="101" t="s">
        <v>278</v>
      </c>
      <c r="F275" s="101"/>
      <c r="G275" s="241">
        <f>G276+G277</f>
        <v>92878.60528999999</v>
      </c>
      <c r="H275" s="241">
        <f>H276+H277</f>
        <v>92500.87225</v>
      </c>
      <c r="I275" s="259">
        <f t="shared" si="11"/>
        <v>99.59330457340462</v>
      </c>
    </row>
    <row r="276" spans="1:9" ht="54" customHeight="1">
      <c r="A276" s="95"/>
      <c r="B276" s="110" t="s">
        <v>251</v>
      </c>
      <c r="C276" s="101" t="s">
        <v>33</v>
      </c>
      <c r="D276" s="101" t="s">
        <v>200</v>
      </c>
      <c r="E276" s="101" t="s">
        <v>278</v>
      </c>
      <c r="F276" s="101" t="s">
        <v>254</v>
      </c>
      <c r="G276" s="241">
        <v>90761.89429</v>
      </c>
      <c r="H276" s="241">
        <v>90384.32952</v>
      </c>
      <c r="I276" s="259">
        <f t="shared" si="11"/>
        <v>99.58400518967397</v>
      </c>
    </row>
    <row r="277" spans="1:9" ht="26.25" customHeight="1">
      <c r="A277" s="95"/>
      <c r="B277" s="110" t="s">
        <v>252</v>
      </c>
      <c r="C277" s="101" t="s">
        <v>33</v>
      </c>
      <c r="D277" s="101" t="s">
        <v>200</v>
      </c>
      <c r="E277" s="101" t="s">
        <v>278</v>
      </c>
      <c r="F277" s="101" t="s">
        <v>255</v>
      </c>
      <c r="G277" s="241">
        <v>2116.711</v>
      </c>
      <c r="H277" s="241">
        <v>2116.54273</v>
      </c>
      <c r="I277" s="259">
        <f t="shared" si="11"/>
        <v>99.99205040272386</v>
      </c>
    </row>
    <row r="278" spans="1:9" ht="55.5" customHeight="1">
      <c r="A278" s="108"/>
      <c r="B278" s="111" t="s">
        <v>348</v>
      </c>
      <c r="C278" s="101" t="s">
        <v>33</v>
      </c>
      <c r="D278" s="101" t="s">
        <v>200</v>
      </c>
      <c r="E278" s="101" t="s">
        <v>280</v>
      </c>
      <c r="F278" s="101"/>
      <c r="G278" s="241">
        <f>G279</f>
        <v>781.366</v>
      </c>
      <c r="H278" s="241">
        <f>H279</f>
        <v>752.97862</v>
      </c>
      <c r="I278" s="259">
        <f t="shared" si="11"/>
        <v>96.3669547945521</v>
      </c>
    </row>
    <row r="279" spans="1:9" ht="51">
      <c r="A279" s="108"/>
      <c r="B279" s="110" t="s">
        <v>251</v>
      </c>
      <c r="C279" s="101" t="s">
        <v>33</v>
      </c>
      <c r="D279" s="101" t="s">
        <v>200</v>
      </c>
      <c r="E279" s="101" t="s">
        <v>280</v>
      </c>
      <c r="F279" s="101" t="s">
        <v>254</v>
      </c>
      <c r="G279" s="241">
        <v>781.366</v>
      </c>
      <c r="H279" s="241">
        <v>752.97862</v>
      </c>
      <c r="I279" s="259">
        <f t="shared" si="11"/>
        <v>96.3669547945521</v>
      </c>
    </row>
    <row r="280" spans="1:9" ht="18" customHeight="1">
      <c r="A280" s="95"/>
      <c r="B280" s="99" t="s">
        <v>537</v>
      </c>
      <c r="C280" s="97" t="s">
        <v>33</v>
      </c>
      <c r="D280" s="97" t="s">
        <v>201</v>
      </c>
      <c r="E280" s="106"/>
      <c r="F280" s="106"/>
      <c r="G280" s="258">
        <f>G281</f>
        <v>1244</v>
      </c>
      <c r="H280" s="258">
        <f>H281</f>
        <v>1124.28742</v>
      </c>
      <c r="I280" s="259">
        <f t="shared" si="11"/>
        <v>90.37680225080386</v>
      </c>
    </row>
    <row r="281" spans="1:9" ht="94.5" customHeight="1">
      <c r="A281" s="95"/>
      <c r="B281" s="116" t="s">
        <v>346</v>
      </c>
      <c r="C281" s="101" t="s">
        <v>33</v>
      </c>
      <c r="D281" s="101" t="s">
        <v>201</v>
      </c>
      <c r="E281" s="101" t="s">
        <v>278</v>
      </c>
      <c r="F281" s="101"/>
      <c r="G281" s="241">
        <f>G282</f>
        <v>1244</v>
      </c>
      <c r="H281" s="241">
        <f>H282</f>
        <v>1124.28742</v>
      </c>
      <c r="I281" s="259">
        <f t="shared" si="11"/>
        <v>90.37680225080386</v>
      </c>
    </row>
    <row r="282" spans="1:9" ht="51" customHeight="1">
      <c r="A282" s="95"/>
      <c r="B282" s="103" t="s">
        <v>251</v>
      </c>
      <c r="C282" s="101" t="s">
        <v>33</v>
      </c>
      <c r="D282" s="101" t="s">
        <v>201</v>
      </c>
      <c r="E282" s="101" t="s">
        <v>278</v>
      </c>
      <c r="F282" s="101" t="s">
        <v>254</v>
      </c>
      <c r="G282" s="241">
        <v>1244</v>
      </c>
      <c r="H282" s="241">
        <v>1124.28742</v>
      </c>
      <c r="I282" s="259">
        <f t="shared" si="11"/>
        <v>90.37680225080386</v>
      </c>
    </row>
    <row r="283" spans="1:9" ht="15">
      <c r="A283" s="108"/>
      <c r="B283" s="180" t="s">
        <v>503</v>
      </c>
      <c r="C283" s="97" t="s">
        <v>33</v>
      </c>
      <c r="D283" s="97" t="s">
        <v>33</v>
      </c>
      <c r="E283" s="106"/>
      <c r="F283" s="106"/>
      <c r="G283" s="258">
        <f>SUM(G284)</f>
        <v>2177.08</v>
      </c>
      <c r="H283" s="258">
        <f>SUM(H284)</f>
        <v>2177.08</v>
      </c>
      <c r="I283" s="259">
        <f t="shared" si="11"/>
        <v>100</v>
      </c>
    </row>
    <row r="284" spans="1:9" ht="25.5">
      <c r="A284" s="108"/>
      <c r="B284" s="110" t="s">
        <v>587</v>
      </c>
      <c r="C284" s="101" t="s">
        <v>33</v>
      </c>
      <c r="D284" s="101" t="s">
        <v>33</v>
      </c>
      <c r="E284" s="101" t="s">
        <v>272</v>
      </c>
      <c r="F284" s="97"/>
      <c r="G284" s="241">
        <f>G286</f>
        <v>2177.08</v>
      </c>
      <c r="H284" s="241">
        <f>H286</f>
        <v>2177.08</v>
      </c>
      <c r="I284" s="259">
        <f t="shared" si="11"/>
        <v>100</v>
      </c>
    </row>
    <row r="285" spans="1:9" ht="29.25" customHeight="1">
      <c r="A285" s="108"/>
      <c r="B285" s="110" t="s">
        <v>349</v>
      </c>
      <c r="C285" s="101" t="s">
        <v>33</v>
      </c>
      <c r="D285" s="101" t="s">
        <v>33</v>
      </c>
      <c r="E285" s="101" t="s">
        <v>272</v>
      </c>
      <c r="F285" s="101"/>
      <c r="G285" s="241">
        <f>G286</f>
        <v>2177.08</v>
      </c>
      <c r="H285" s="241">
        <f>H286</f>
        <v>2177.08</v>
      </c>
      <c r="I285" s="259">
        <f t="shared" si="11"/>
        <v>100</v>
      </c>
    </row>
    <row r="286" spans="1:9" ht="29.25" customHeight="1">
      <c r="A286" s="108"/>
      <c r="B286" s="110" t="s">
        <v>350</v>
      </c>
      <c r="C286" s="101" t="s">
        <v>33</v>
      </c>
      <c r="D286" s="101" t="s">
        <v>33</v>
      </c>
      <c r="E286" s="101" t="s">
        <v>440</v>
      </c>
      <c r="F286" s="101"/>
      <c r="G286" s="241">
        <f>G287+G289</f>
        <v>2177.08</v>
      </c>
      <c r="H286" s="241">
        <f>H287+H289</f>
        <v>2177.08</v>
      </c>
      <c r="I286" s="259">
        <f t="shared" si="11"/>
        <v>100</v>
      </c>
    </row>
    <row r="287" spans="1:9" ht="44.25" customHeight="1">
      <c r="A287" s="108"/>
      <c r="B287" s="110" t="s">
        <v>351</v>
      </c>
      <c r="C287" s="101" t="s">
        <v>33</v>
      </c>
      <c r="D287" s="101" t="s">
        <v>33</v>
      </c>
      <c r="E287" s="101" t="s">
        <v>281</v>
      </c>
      <c r="F287" s="101"/>
      <c r="G287" s="241">
        <f>SUM(G288)</f>
        <v>758.68</v>
      </c>
      <c r="H287" s="241">
        <f>SUM(H288)</f>
        <v>758.68</v>
      </c>
      <c r="I287" s="259">
        <f t="shared" si="11"/>
        <v>100</v>
      </c>
    </row>
    <row r="288" spans="1:9" ht="25.5">
      <c r="A288" s="108"/>
      <c r="B288" s="110" t="s">
        <v>252</v>
      </c>
      <c r="C288" s="101" t="s">
        <v>33</v>
      </c>
      <c r="D288" s="101" t="s">
        <v>33</v>
      </c>
      <c r="E288" s="101" t="s">
        <v>281</v>
      </c>
      <c r="F288" s="101" t="s">
        <v>255</v>
      </c>
      <c r="G288" s="241">
        <v>758.68</v>
      </c>
      <c r="H288" s="241">
        <v>758.68</v>
      </c>
      <c r="I288" s="259">
        <f t="shared" si="11"/>
        <v>100</v>
      </c>
    </row>
    <row r="289" spans="1:9" ht="43.5" customHeight="1">
      <c r="A289" s="95"/>
      <c r="B289" s="103" t="s">
        <v>351</v>
      </c>
      <c r="C289" s="101" t="s">
        <v>33</v>
      </c>
      <c r="D289" s="101" t="s">
        <v>33</v>
      </c>
      <c r="E289" s="101" t="s">
        <v>609</v>
      </c>
      <c r="F289" s="101"/>
      <c r="G289" s="241">
        <f>G290</f>
        <v>1418.4</v>
      </c>
      <c r="H289" s="241">
        <f>H290</f>
        <v>1418.4</v>
      </c>
      <c r="I289" s="259">
        <f t="shared" si="11"/>
        <v>100</v>
      </c>
    </row>
    <row r="290" spans="1:9" ht="27.75" customHeight="1">
      <c r="A290" s="95"/>
      <c r="B290" s="103" t="s">
        <v>252</v>
      </c>
      <c r="C290" s="101" t="s">
        <v>33</v>
      </c>
      <c r="D290" s="101" t="s">
        <v>33</v>
      </c>
      <c r="E290" s="101" t="s">
        <v>609</v>
      </c>
      <c r="F290" s="101" t="s">
        <v>255</v>
      </c>
      <c r="G290" s="241">
        <v>1418.4</v>
      </c>
      <c r="H290" s="241">
        <v>1418.4</v>
      </c>
      <c r="I290" s="259">
        <f t="shared" si="11"/>
        <v>100</v>
      </c>
    </row>
    <row r="291" spans="1:9" ht="15">
      <c r="A291" s="95"/>
      <c r="B291" s="180" t="s">
        <v>22</v>
      </c>
      <c r="C291" s="97" t="s">
        <v>33</v>
      </c>
      <c r="D291" s="97" t="s">
        <v>36</v>
      </c>
      <c r="E291" s="97"/>
      <c r="F291" s="97"/>
      <c r="G291" s="258">
        <f>SUM(G292)</f>
        <v>1825.107</v>
      </c>
      <c r="H291" s="258">
        <f>SUM(H292)</f>
        <v>1519.46</v>
      </c>
      <c r="I291" s="259">
        <f t="shared" si="11"/>
        <v>83.253201045199</v>
      </c>
    </row>
    <row r="292" spans="1:9" ht="25.5">
      <c r="A292" s="95"/>
      <c r="B292" s="110" t="s">
        <v>585</v>
      </c>
      <c r="C292" s="101" t="s">
        <v>33</v>
      </c>
      <c r="D292" s="101" t="s">
        <v>36</v>
      </c>
      <c r="E292" s="101" t="s">
        <v>272</v>
      </c>
      <c r="F292" s="101"/>
      <c r="G292" s="241">
        <f>G293+G298+G306</f>
        <v>1825.107</v>
      </c>
      <c r="H292" s="241">
        <f>H293+H298+H306</f>
        <v>1519.46</v>
      </c>
      <c r="I292" s="259">
        <f t="shared" si="11"/>
        <v>83.253201045199</v>
      </c>
    </row>
    <row r="293" spans="1:9" ht="17.25" customHeight="1">
      <c r="A293" s="95"/>
      <c r="B293" s="110" t="s">
        <v>344</v>
      </c>
      <c r="C293" s="101" t="s">
        <v>33</v>
      </c>
      <c r="D293" s="101" t="s">
        <v>36</v>
      </c>
      <c r="E293" s="101" t="s">
        <v>813</v>
      </c>
      <c r="F293" s="101"/>
      <c r="G293" s="241">
        <f>G294</f>
        <v>181</v>
      </c>
      <c r="H293" s="241">
        <f>H294</f>
        <v>181</v>
      </c>
      <c r="I293" s="259">
        <f t="shared" si="11"/>
        <v>100</v>
      </c>
    </row>
    <row r="294" spans="1:9" ht="17.25" customHeight="1">
      <c r="A294" s="95"/>
      <c r="B294" s="110" t="s">
        <v>352</v>
      </c>
      <c r="C294" s="101" t="s">
        <v>33</v>
      </c>
      <c r="D294" s="101" t="s">
        <v>36</v>
      </c>
      <c r="E294" s="101" t="s">
        <v>813</v>
      </c>
      <c r="F294" s="101"/>
      <c r="G294" s="241">
        <f>G295</f>
        <v>181</v>
      </c>
      <c r="H294" s="241">
        <f>H295</f>
        <v>181</v>
      </c>
      <c r="I294" s="259">
        <f t="shared" si="11"/>
        <v>100</v>
      </c>
    </row>
    <row r="295" spans="1:9" ht="43.5" customHeight="1">
      <c r="A295" s="95"/>
      <c r="B295" s="110" t="s">
        <v>353</v>
      </c>
      <c r="C295" s="101" t="s">
        <v>33</v>
      </c>
      <c r="D295" s="101" t="s">
        <v>36</v>
      </c>
      <c r="E295" s="101" t="s">
        <v>282</v>
      </c>
      <c r="F295" s="101"/>
      <c r="G295" s="241">
        <f>G296+G297</f>
        <v>181</v>
      </c>
      <c r="H295" s="241">
        <f>H296+H297</f>
        <v>181</v>
      </c>
      <c r="I295" s="259">
        <f t="shared" si="11"/>
        <v>100</v>
      </c>
    </row>
    <row r="296" spans="1:9" ht="51">
      <c r="A296" s="108"/>
      <c r="B296" s="110" t="s">
        <v>251</v>
      </c>
      <c r="C296" s="101" t="s">
        <v>33</v>
      </c>
      <c r="D296" s="101" t="s">
        <v>36</v>
      </c>
      <c r="E296" s="101" t="s">
        <v>282</v>
      </c>
      <c r="F296" s="101" t="s">
        <v>254</v>
      </c>
      <c r="G296" s="241">
        <v>129.92</v>
      </c>
      <c r="H296" s="241">
        <v>129.92</v>
      </c>
      <c r="I296" s="259">
        <f t="shared" si="11"/>
        <v>100</v>
      </c>
    </row>
    <row r="297" spans="1:9" ht="25.5">
      <c r="A297" s="95"/>
      <c r="B297" s="110" t="s">
        <v>252</v>
      </c>
      <c r="C297" s="101" t="s">
        <v>33</v>
      </c>
      <c r="D297" s="101" t="s">
        <v>36</v>
      </c>
      <c r="E297" s="101" t="s">
        <v>282</v>
      </c>
      <c r="F297" s="101" t="s">
        <v>255</v>
      </c>
      <c r="G297" s="241">
        <v>51.08</v>
      </c>
      <c r="H297" s="241">
        <v>51.08</v>
      </c>
      <c r="I297" s="259">
        <f t="shared" si="11"/>
        <v>100</v>
      </c>
    </row>
    <row r="298" spans="1:9" ht="16.5" customHeight="1">
      <c r="A298" s="95"/>
      <c r="B298" s="110" t="s">
        <v>345</v>
      </c>
      <c r="C298" s="101" t="s">
        <v>33</v>
      </c>
      <c r="D298" s="101" t="s">
        <v>36</v>
      </c>
      <c r="E298" s="101" t="s">
        <v>814</v>
      </c>
      <c r="F298" s="101"/>
      <c r="G298" s="241">
        <f>G299+G302+G304</f>
        <v>1043.287</v>
      </c>
      <c r="H298" s="241">
        <f>H299+H302+H304</f>
        <v>830.95</v>
      </c>
      <c r="I298" s="259">
        <f t="shared" si="11"/>
        <v>79.64730702098272</v>
      </c>
    </row>
    <row r="299" spans="1:9" ht="43.5" customHeight="1">
      <c r="A299" s="95"/>
      <c r="B299" s="110" t="s">
        <v>351</v>
      </c>
      <c r="C299" s="101" t="s">
        <v>33</v>
      </c>
      <c r="D299" s="101" t="s">
        <v>36</v>
      </c>
      <c r="E299" s="101" t="s">
        <v>315</v>
      </c>
      <c r="F299" s="101"/>
      <c r="G299" s="241">
        <f>G300+G301</f>
        <v>833.287</v>
      </c>
      <c r="H299" s="241">
        <f>H300+H301</f>
        <v>620.95</v>
      </c>
      <c r="I299" s="259">
        <f t="shared" si="11"/>
        <v>74.51814320876241</v>
      </c>
    </row>
    <row r="300" spans="1:9" ht="25.5">
      <c r="A300" s="95"/>
      <c r="B300" s="110" t="s">
        <v>252</v>
      </c>
      <c r="C300" s="101" t="s">
        <v>33</v>
      </c>
      <c r="D300" s="101" t="s">
        <v>36</v>
      </c>
      <c r="E300" s="101" t="s">
        <v>315</v>
      </c>
      <c r="F300" s="101" t="s">
        <v>255</v>
      </c>
      <c r="G300" s="241">
        <v>619.287</v>
      </c>
      <c r="H300" s="241">
        <v>406.95</v>
      </c>
      <c r="I300" s="259">
        <f t="shared" si="11"/>
        <v>65.7126663404851</v>
      </c>
    </row>
    <row r="301" spans="1:9" ht="25.5">
      <c r="A301" s="95"/>
      <c r="B301" s="110" t="s">
        <v>31</v>
      </c>
      <c r="C301" s="101" t="s">
        <v>33</v>
      </c>
      <c r="D301" s="101" t="s">
        <v>36</v>
      </c>
      <c r="E301" s="101" t="s">
        <v>315</v>
      </c>
      <c r="F301" s="101" t="s">
        <v>72</v>
      </c>
      <c r="G301" s="241">
        <v>214</v>
      </c>
      <c r="H301" s="241">
        <v>214</v>
      </c>
      <c r="I301" s="259">
        <f t="shared" si="11"/>
        <v>100</v>
      </c>
    </row>
    <row r="302" spans="1:9" ht="44.25" customHeight="1">
      <c r="A302" s="95"/>
      <c r="B302" s="103" t="s">
        <v>732</v>
      </c>
      <c r="C302" s="101" t="s">
        <v>33</v>
      </c>
      <c r="D302" s="101" t="s">
        <v>36</v>
      </c>
      <c r="E302" s="101" t="s">
        <v>714</v>
      </c>
      <c r="F302" s="101"/>
      <c r="G302" s="241">
        <v>200</v>
      </c>
      <c r="H302" s="241">
        <v>200</v>
      </c>
      <c r="I302" s="259">
        <f t="shared" si="11"/>
        <v>100</v>
      </c>
    </row>
    <row r="303" spans="1:9" ht="27.75" customHeight="1">
      <c r="A303" s="95"/>
      <c r="B303" s="103" t="s">
        <v>252</v>
      </c>
      <c r="C303" s="101" t="s">
        <v>33</v>
      </c>
      <c r="D303" s="101" t="s">
        <v>36</v>
      </c>
      <c r="E303" s="101" t="s">
        <v>714</v>
      </c>
      <c r="F303" s="101" t="s">
        <v>255</v>
      </c>
      <c r="G303" s="241">
        <v>200</v>
      </c>
      <c r="H303" s="241">
        <v>200</v>
      </c>
      <c r="I303" s="259">
        <f t="shared" si="11"/>
        <v>100</v>
      </c>
    </row>
    <row r="304" spans="1:9" ht="43.5" customHeight="1">
      <c r="A304" s="95"/>
      <c r="B304" s="103" t="s">
        <v>715</v>
      </c>
      <c r="C304" s="101" t="s">
        <v>33</v>
      </c>
      <c r="D304" s="101" t="s">
        <v>36</v>
      </c>
      <c r="E304" s="101" t="s">
        <v>716</v>
      </c>
      <c r="F304" s="101"/>
      <c r="G304" s="241">
        <v>10</v>
      </c>
      <c r="H304" s="241">
        <v>10</v>
      </c>
      <c r="I304" s="259">
        <f t="shared" si="11"/>
        <v>100</v>
      </c>
    </row>
    <row r="305" spans="1:9" ht="27.75" customHeight="1">
      <c r="A305" s="95"/>
      <c r="B305" s="103" t="s">
        <v>252</v>
      </c>
      <c r="C305" s="101" t="s">
        <v>33</v>
      </c>
      <c r="D305" s="101" t="s">
        <v>36</v>
      </c>
      <c r="E305" s="101" t="s">
        <v>716</v>
      </c>
      <c r="F305" s="101" t="s">
        <v>255</v>
      </c>
      <c r="G305" s="241">
        <v>10</v>
      </c>
      <c r="H305" s="241">
        <v>10</v>
      </c>
      <c r="I305" s="259">
        <f t="shared" si="11"/>
        <v>100</v>
      </c>
    </row>
    <row r="306" spans="1:9" ht="27" customHeight="1">
      <c r="A306" s="95"/>
      <c r="B306" s="110" t="s">
        <v>380</v>
      </c>
      <c r="C306" s="101" t="s">
        <v>33</v>
      </c>
      <c r="D306" s="101" t="s">
        <v>36</v>
      </c>
      <c r="E306" s="101" t="s">
        <v>283</v>
      </c>
      <c r="F306" s="101"/>
      <c r="G306" s="241">
        <f>G307+G310</f>
        <v>600.8199999999999</v>
      </c>
      <c r="H306" s="241">
        <f>H307+H310</f>
        <v>507.51</v>
      </c>
      <c r="I306" s="259">
        <f t="shared" si="11"/>
        <v>84.46955827036385</v>
      </c>
    </row>
    <row r="307" spans="1:9" ht="27" customHeight="1">
      <c r="A307" s="95"/>
      <c r="B307" s="110" t="s">
        <v>444</v>
      </c>
      <c r="C307" s="101" t="s">
        <v>33</v>
      </c>
      <c r="D307" s="101" t="s">
        <v>36</v>
      </c>
      <c r="E307" s="101" t="s">
        <v>381</v>
      </c>
      <c r="F307" s="101"/>
      <c r="G307" s="241">
        <f>G308</f>
        <v>225</v>
      </c>
      <c r="H307" s="241">
        <f>H308</f>
        <v>131.69</v>
      </c>
      <c r="I307" s="259">
        <f t="shared" si="11"/>
        <v>58.528888888888886</v>
      </c>
    </row>
    <row r="308" spans="1:9" ht="43.5" customHeight="1">
      <c r="A308" s="95"/>
      <c r="B308" s="110" t="s">
        <v>351</v>
      </c>
      <c r="C308" s="101" t="s">
        <v>33</v>
      </c>
      <c r="D308" s="101" t="s">
        <v>36</v>
      </c>
      <c r="E308" s="101" t="s">
        <v>316</v>
      </c>
      <c r="F308" s="101"/>
      <c r="G308" s="241">
        <f>G309</f>
        <v>225</v>
      </c>
      <c r="H308" s="241">
        <f>H309</f>
        <v>131.69</v>
      </c>
      <c r="I308" s="259">
        <f t="shared" si="11"/>
        <v>58.528888888888886</v>
      </c>
    </row>
    <row r="309" spans="1:9" ht="25.5">
      <c r="A309" s="95"/>
      <c r="B309" s="110" t="s">
        <v>252</v>
      </c>
      <c r="C309" s="101" t="s">
        <v>33</v>
      </c>
      <c r="D309" s="101" t="s">
        <v>36</v>
      </c>
      <c r="E309" s="101" t="s">
        <v>316</v>
      </c>
      <c r="F309" s="101" t="s">
        <v>255</v>
      </c>
      <c r="G309" s="241">
        <v>225</v>
      </c>
      <c r="H309" s="241">
        <v>131.69</v>
      </c>
      <c r="I309" s="259">
        <f t="shared" si="11"/>
        <v>58.528888888888886</v>
      </c>
    </row>
    <row r="310" spans="1:9" ht="27" customHeight="1">
      <c r="A310" s="95"/>
      <c r="B310" s="110" t="s">
        <v>444</v>
      </c>
      <c r="C310" s="101" t="s">
        <v>33</v>
      </c>
      <c r="D310" s="101" t="s">
        <v>36</v>
      </c>
      <c r="E310" s="101" t="s">
        <v>441</v>
      </c>
      <c r="F310" s="101"/>
      <c r="G310" s="241">
        <f>G311</f>
        <v>375.82</v>
      </c>
      <c r="H310" s="241">
        <f>H311</f>
        <v>375.82</v>
      </c>
      <c r="I310" s="259">
        <f t="shared" si="11"/>
        <v>100</v>
      </c>
    </row>
    <row r="311" spans="1:9" ht="43.5" customHeight="1">
      <c r="A311" s="95"/>
      <c r="B311" s="110" t="s">
        <v>351</v>
      </c>
      <c r="C311" s="101" t="s">
        <v>33</v>
      </c>
      <c r="D311" s="101" t="s">
        <v>36</v>
      </c>
      <c r="E311" s="101" t="s">
        <v>284</v>
      </c>
      <c r="F311" s="101"/>
      <c r="G311" s="241">
        <f>G312</f>
        <v>375.82</v>
      </c>
      <c r="H311" s="241">
        <f>H312</f>
        <v>375.82</v>
      </c>
      <c r="I311" s="259">
        <f t="shared" si="11"/>
        <v>100</v>
      </c>
    </row>
    <row r="312" spans="1:9" ht="51">
      <c r="A312" s="95"/>
      <c r="B312" s="110" t="s">
        <v>251</v>
      </c>
      <c r="C312" s="101" t="s">
        <v>33</v>
      </c>
      <c r="D312" s="101" t="s">
        <v>36</v>
      </c>
      <c r="E312" s="101" t="s">
        <v>284</v>
      </c>
      <c r="F312" s="101" t="s">
        <v>254</v>
      </c>
      <c r="G312" s="241">
        <v>375.82</v>
      </c>
      <c r="H312" s="241">
        <v>375.82</v>
      </c>
      <c r="I312" s="259">
        <f t="shared" si="11"/>
        <v>100</v>
      </c>
    </row>
    <row r="313" spans="1:9" ht="15">
      <c r="A313" s="95" t="s">
        <v>189</v>
      </c>
      <c r="B313" s="186" t="s">
        <v>258</v>
      </c>
      <c r="C313" s="97" t="s">
        <v>62</v>
      </c>
      <c r="D313" s="101"/>
      <c r="E313" s="101"/>
      <c r="F313" s="101"/>
      <c r="G313" s="258">
        <f>G314+G339</f>
        <v>24883.839</v>
      </c>
      <c r="H313" s="258">
        <f>H314+H339</f>
        <v>19609.722999999998</v>
      </c>
      <c r="I313" s="259">
        <f t="shared" si="11"/>
        <v>78.80505495956632</v>
      </c>
    </row>
    <row r="314" spans="1:9" ht="15">
      <c r="A314" s="95"/>
      <c r="B314" s="175" t="s">
        <v>24</v>
      </c>
      <c r="C314" s="97" t="s">
        <v>62</v>
      </c>
      <c r="D314" s="97" t="s">
        <v>199</v>
      </c>
      <c r="E314" s="97"/>
      <c r="F314" s="97"/>
      <c r="G314" s="258">
        <f aca="true" t="shared" si="12" ref="G314:H316">G315</f>
        <v>14410.934000000001</v>
      </c>
      <c r="H314" s="258">
        <f t="shared" si="12"/>
        <v>9136.818</v>
      </c>
      <c r="I314" s="259">
        <f t="shared" si="11"/>
        <v>63.40198352167874</v>
      </c>
    </row>
    <row r="315" spans="1:9" ht="28.5" customHeight="1">
      <c r="A315" s="95"/>
      <c r="B315" s="105" t="s">
        <v>401</v>
      </c>
      <c r="C315" s="101" t="s">
        <v>62</v>
      </c>
      <c r="D315" s="101" t="s">
        <v>199</v>
      </c>
      <c r="E315" s="101" t="s">
        <v>317</v>
      </c>
      <c r="F315" s="101"/>
      <c r="G315" s="241">
        <f t="shared" si="12"/>
        <v>14410.934000000001</v>
      </c>
      <c r="H315" s="241">
        <f t="shared" si="12"/>
        <v>9136.818</v>
      </c>
      <c r="I315" s="259">
        <f t="shared" si="11"/>
        <v>63.40198352167874</v>
      </c>
    </row>
    <row r="316" spans="1:9" ht="28.5" customHeight="1">
      <c r="A316" s="95"/>
      <c r="B316" s="105" t="s">
        <v>382</v>
      </c>
      <c r="C316" s="101" t="s">
        <v>62</v>
      </c>
      <c r="D316" s="101" t="s">
        <v>199</v>
      </c>
      <c r="E316" s="101" t="s">
        <v>318</v>
      </c>
      <c r="F316" s="101"/>
      <c r="G316" s="241">
        <f t="shared" si="12"/>
        <v>14410.934000000001</v>
      </c>
      <c r="H316" s="241">
        <f t="shared" si="12"/>
        <v>9136.818</v>
      </c>
      <c r="I316" s="259">
        <f t="shared" si="11"/>
        <v>63.40198352167874</v>
      </c>
    </row>
    <row r="317" spans="1:9" ht="26.25" customHeight="1">
      <c r="A317" s="95"/>
      <c r="B317" s="105" t="s">
        <v>383</v>
      </c>
      <c r="C317" s="101" t="s">
        <v>62</v>
      </c>
      <c r="D317" s="101" t="s">
        <v>199</v>
      </c>
      <c r="E317" s="101" t="s">
        <v>318</v>
      </c>
      <c r="F317" s="101"/>
      <c r="G317" s="241">
        <f>G318+G321+G323+G325+G327+G329+G331+G333+G335+G337</f>
        <v>14410.934000000001</v>
      </c>
      <c r="H317" s="241">
        <f>H318+H321+H323+H325+H327+H329+H331+H333+H335+H337</f>
        <v>9136.818</v>
      </c>
      <c r="I317" s="259">
        <f t="shared" si="11"/>
        <v>63.40198352167874</v>
      </c>
    </row>
    <row r="318" spans="1:9" ht="42.75" customHeight="1">
      <c r="A318" s="95"/>
      <c r="B318" s="105" t="s">
        <v>351</v>
      </c>
      <c r="C318" s="101" t="s">
        <v>62</v>
      </c>
      <c r="D318" s="101" t="s">
        <v>199</v>
      </c>
      <c r="E318" s="101" t="s">
        <v>319</v>
      </c>
      <c r="F318" s="101"/>
      <c r="G318" s="241">
        <f>G319+G320</f>
        <v>1480</v>
      </c>
      <c r="H318" s="241">
        <f>H319+H320</f>
        <v>1477.52</v>
      </c>
      <c r="I318" s="259">
        <f t="shared" si="11"/>
        <v>99.83243243243243</v>
      </c>
    </row>
    <row r="319" spans="1:9" ht="25.5">
      <c r="A319" s="95"/>
      <c r="B319" s="103" t="s">
        <v>252</v>
      </c>
      <c r="C319" s="101" t="s">
        <v>62</v>
      </c>
      <c r="D319" s="101" t="s">
        <v>199</v>
      </c>
      <c r="E319" s="101" t="s">
        <v>319</v>
      </c>
      <c r="F319" s="101" t="s">
        <v>255</v>
      </c>
      <c r="G319" s="241">
        <v>129.92</v>
      </c>
      <c r="H319" s="241">
        <v>127.52</v>
      </c>
      <c r="I319" s="259">
        <f t="shared" si="11"/>
        <v>98.15270935960592</v>
      </c>
    </row>
    <row r="320" spans="1:9" ht="29.25" customHeight="1">
      <c r="A320" s="95"/>
      <c r="B320" s="100" t="s">
        <v>31</v>
      </c>
      <c r="C320" s="101" t="s">
        <v>62</v>
      </c>
      <c r="D320" s="101" t="s">
        <v>199</v>
      </c>
      <c r="E320" s="101" t="s">
        <v>319</v>
      </c>
      <c r="F320" s="101" t="s">
        <v>72</v>
      </c>
      <c r="G320" s="241">
        <f>1403.08-53</f>
        <v>1350.08</v>
      </c>
      <c r="H320" s="241">
        <v>1350</v>
      </c>
      <c r="I320" s="259">
        <f t="shared" si="11"/>
        <v>99.99407442521925</v>
      </c>
    </row>
    <row r="321" spans="1:9" ht="51.75" customHeight="1">
      <c r="A321" s="95"/>
      <c r="B321" s="105" t="s">
        <v>617</v>
      </c>
      <c r="C321" s="101" t="s">
        <v>62</v>
      </c>
      <c r="D321" s="101" t="s">
        <v>199</v>
      </c>
      <c r="E321" s="101" t="s">
        <v>615</v>
      </c>
      <c r="F321" s="101"/>
      <c r="G321" s="241">
        <f>G322</f>
        <v>144.934</v>
      </c>
      <c r="H321" s="241">
        <f>H322</f>
        <v>144.934</v>
      </c>
      <c r="I321" s="259">
        <f t="shared" si="11"/>
        <v>100</v>
      </c>
    </row>
    <row r="322" spans="1:9" ht="29.25" customHeight="1">
      <c r="A322" s="95"/>
      <c r="B322" s="100" t="s">
        <v>31</v>
      </c>
      <c r="C322" s="101" t="s">
        <v>62</v>
      </c>
      <c r="D322" s="101" t="s">
        <v>199</v>
      </c>
      <c r="E322" s="101" t="s">
        <v>615</v>
      </c>
      <c r="F322" s="101" t="s">
        <v>72</v>
      </c>
      <c r="G322" s="241">
        <v>144.934</v>
      </c>
      <c r="H322" s="241">
        <v>144.934</v>
      </c>
      <c r="I322" s="259">
        <f t="shared" si="11"/>
        <v>100</v>
      </c>
    </row>
    <row r="323" spans="1:9" ht="52.5" customHeight="1">
      <c r="A323" s="95"/>
      <c r="B323" s="105" t="s">
        <v>618</v>
      </c>
      <c r="C323" s="101" t="s">
        <v>62</v>
      </c>
      <c r="D323" s="101" t="s">
        <v>199</v>
      </c>
      <c r="E323" s="101" t="s">
        <v>616</v>
      </c>
      <c r="F323" s="101"/>
      <c r="G323" s="241">
        <f>G324</f>
        <v>67</v>
      </c>
      <c r="H323" s="241">
        <f>H324</f>
        <v>67</v>
      </c>
      <c r="I323" s="259">
        <f t="shared" si="11"/>
        <v>100</v>
      </c>
    </row>
    <row r="324" spans="1:9" ht="27" customHeight="1">
      <c r="A324" s="95"/>
      <c r="B324" s="100" t="s">
        <v>31</v>
      </c>
      <c r="C324" s="101" t="s">
        <v>62</v>
      </c>
      <c r="D324" s="101" t="s">
        <v>199</v>
      </c>
      <c r="E324" s="101" t="s">
        <v>616</v>
      </c>
      <c r="F324" s="101" t="s">
        <v>72</v>
      </c>
      <c r="G324" s="241">
        <v>67</v>
      </c>
      <c r="H324" s="241">
        <v>67</v>
      </c>
      <c r="I324" s="259">
        <f t="shared" si="11"/>
        <v>100</v>
      </c>
    </row>
    <row r="325" spans="1:9" ht="43.5" customHeight="1">
      <c r="A325" s="95"/>
      <c r="B325" s="105" t="s">
        <v>689</v>
      </c>
      <c r="C325" s="101" t="s">
        <v>62</v>
      </c>
      <c r="D325" s="101" t="s">
        <v>199</v>
      </c>
      <c r="E325" s="101" t="s">
        <v>690</v>
      </c>
      <c r="F325" s="101"/>
      <c r="G325" s="241">
        <f>G326</f>
        <v>90</v>
      </c>
      <c r="H325" s="241">
        <f>H326</f>
        <v>90</v>
      </c>
      <c r="I325" s="259">
        <f t="shared" si="11"/>
        <v>100</v>
      </c>
    </row>
    <row r="326" spans="1:9" ht="29.25" customHeight="1">
      <c r="A326" s="95"/>
      <c r="B326" s="100" t="s">
        <v>31</v>
      </c>
      <c r="C326" s="101" t="s">
        <v>62</v>
      </c>
      <c r="D326" s="101" t="s">
        <v>199</v>
      </c>
      <c r="E326" s="101" t="s">
        <v>690</v>
      </c>
      <c r="F326" s="101" t="s">
        <v>72</v>
      </c>
      <c r="G326" s="241">
        <v>90</v>
      </c>
      <c r="H326" s="241">
        <v>90</v>
      </c>
      <c r="I326" s="259">
        <f t="shared" si="11"/>
        <v>100</v>
      </c>
    </row>
    <row r="327" spans="1:9" ht="46.5" customHeight="1">
      <c r="A327" s="95"/>
      <c r="B327" s="105" t="s">
        <v>691</v>
      </c>
      <c r="C327" s="101" t="s">
        <v>62</v>
      </c>
      <c r="D327" s="101" t="s">
        <v>199</v>
      </c>
      <c r="E327" s="101" t="s">
        <v>692</v>
      </c>
      <c r="F327" s="101"/>
      <c r="G327" s="241">
        <f>G328</f>
        <v>9</v>
      </c>
      <c r="H327" s="241">
        <f>H328</f>
        <v>9</v>
      </c>
      <c r="I327" s="259">
        <f t="shared" si="11"/>
        <v>100</v>
      </c>
    </row>
    <row r="328" spans="1:9" ht="27" customHeight="1">
      <c r="A328" s="95"/>
      <c r="B328" s="100" t="s">
        <v>31</v>
      </c>
      <c r="C328" s="101" t="s">
        <v>62</v>
      </c>
      <c r="D328" s="101" t="s">
        <v>199</v>
      </c>
      <c r="E328" s="101" t="s">
        <v>692</v>
      </c>
      <c r="F328" s="101" t="s">
        <v>72</v>
      </c>
      <c r="G328" s="241">
        <v>9</v>
      </c>
      <c r="H328" s="241">
        <v>9</v>
      </c>
      <c r="I328" s="259">
        <f t="shared" si="11"/>
        <v>100</v>
      </c>
    </row>
    <row r="329" spans="1:9" ht="33" customHeight="1">
      <c r="A329" s="95"/>
      <c r="B329" s="105" t="s">
        <v>693</v>
      </c>
      <c r="C329" s="101" t="s">
        <v>62</v>
      </c>
      <c r="D329" s="101" t="s">
        <v>199</v>
      </c>
      <c r="E329" s="101" t="s">
        <v>694</v>
      </c>
      <c r="F329" s="101"/>
      <c r="G329" s="241">
        <f>G330</f>
        <v>176</v>
      </c>
      <c r="H329" s="241">
        <f>H330</f>
        <v>176</v>
      </c>
      <c r="I329" s="259">
        <f t="shared" si="11"/>
        <v>100</v>
      </c>
    </row>
    <row r="330" spans="1:9" ht="29.25" customHeight="1">
      <c r="A330" s="95"/>
      <c r="B330" s="100" t="s">
        <v>31</v>
      </c>
      <c r="C330" s="101" t="s">
        <v>62</v>
      </c>
      <c r="D330" s="101" t="s">
        <v>199</v>
      </c>
      <c r="E330" s="101" t="s">
        <v>694</v>
      </c>
      <c r="F330" s="101" t="s">
        <v>72</v>
      </c>
      <c r="G330" s="241">
        <v>176</v>
      </c>
      <c r="H330" s="241">
        <v>176</v>
      </c>
      <c r="I330" s="259">
        <f t="shared" si="11"/>
        <v>100</v>
      </c>
    </row>
    <row r="331" spans="1:9" ht="42" customHeight="1">
      <c r="A331" s="95"/>
      <c r="B331" s="105" t="s">
        <v>695</v>
      </c>
      <c r="C331" s="101" t="s">
        <v>62</v>
      </c>
      <c r="D331" s="101" t="s">
        <v>199</v>
      </c>
      <c r="E331" s="101" t="s">
        <v>696</v>
      </c>
      <c r="F331" s="101"/>
      <c r="G331" s="241">
        <f>G332</f>
        <v>44</v>
      </c>
      <c r="H331" s="241">
        <f>H332</f>
        <v>44</v>
      </c>
      <c r="I331" s="259">
        <f t="shared" si="11"/>
        <v>100</v>
      </c>
    </row>
    <row r="332" spans="1:9" ht="27" customHeight="1">
      <c r="A332" s="95"/>
      <c r="B332" s="100" t="s">
        <v>31</v>
      </c>
      <c r="C332" s="101" t="s">
        <v>62</v>
      </c>
      <c r="D332" s="101" t="s">
        <v>199</v>
      </c>
      <c r="E332" s="101" t="s">
        <v>696</v>
      </c>
      <c r="F332" s="101" t="s">
        <v>72</v>
      </c>
      <c r="G332" s="241">
        <v>44</v>
      </c>
      <c r="H332" s="241">
        <v>44</v>
      </c>
      <c r="I332" s="259">
        <f t="shared" si="11"/>
        <v>100</v>
      </c>
    </row>
    <row r="333" spans="1:9" ht="41.25" customHeight="1">
      <c r="A333" s="95"/>
      <c r="B333" s="105" t="s">
        <v>698</v>
      </c>
      <c r="C333" s="101" t="s">
        <v>62</v>
      </c>
      <c r="D333" s="101" t="s">
        <v>199</v>
      </c>
      <c r="E333" s="101" t="s">
        <v>697</v>
      </c>
      <c r="F333" s="101"/>
      <c r="G333" s="241">
        <f>G334</f>
        <v>4000</v>
      </c>
      <c r="H333" s="241">
        <f>H334</f>
        <v>2650</v>
      </c>
      <c r="I333" s="259">
        <f t="shared" si="11"/>
        <v>66.25</v>
      </c>
    </row>
    <row r="334" spans="1:9" ht="33" customHeight="1">
      <c r="A334" s="95"/>
      <c r="B334" s="100" t="s">
        <v>31</v>
      </c>
      <c r="C334" s="101" t="s">
        <v>62</v>
      </c>
      <c r="D334" s="101" t="s">
        <v>199</v>
      </c>
      <c r="E334" s="101" t="s">
        <v>697</v>
      </c>
      <c r="F334" s="101" t="s">
        <v>72</v>
      </c>
      <c r="G334" s="241">
        <v>4000</v>
      </c>
      <c r="H334" s="241">
        <v>2650</v>
      </c>
      <c r="I334" s="259">
        <f t="shared" si="11"/>
        <v>66.25</v>
      </c>
    </row>
    <row r="335" spans="1:9" ht="30" customHeight="1">
      <c r="A335" s="95"/>
      <c r="B335" s="105" t="s">
        <v>717</v>
      </c>
      <c r="C335" s="101" t="s">
        <v>62</v>
      </c>
      <c r="D335" s="101" t="s">
        <v>199</v>
      </c>
      <c r="E335" s="101" t="s">
        <v>755</v>
      </c>
      <c r="F335" s="101"/>
      <c r="G335" s="241">
        <f>G336</f>
        <v>6000</v>
      </c>
      <c r="H335" s="241">
        <f>H336</f>
        <v>2078.364</v>
      </c>
      <c r="I335" s="259">
        <f aca="true" t="shared" si="13" ref="I335:I398">H335/G335*100</f>
        <v>34.639399999999995</v>
      </c>
    </row>
    <row r="336" spans="1:9" ht="31.5" customHeight="1">
      <c r="A336" s="95"/>
      <c r="B336" s="100" t="s">
        <v>31</v>
      </c>
      <c r="C336" s="101" t="s">
        <v>62</v>
      </c>
      <c r="D336" s="101" t="s">
        <v>199</v>
      </c>
      <c r="E336" s="101" t="s">
        <v>755</v>
      </c>
      <c r="F336" s="101" t="s">
        <v>72</v>
      </c>
      <c r="G336" s="241">
        <v>6000</v>
      </c>
      <c r="H336" s="241">
        <v>2078.364</v>
      </c>
      <c r="I336" s="259">
        <f t="shared" si="13"/>
        <v>34.639399999999995</v>
      </c>
    </row>
    <row r="337" spans="1:9" ht="30" customHeight="1">
      <c r="A337" s="95"/>
      <c r="B337" s="105" t="s">
        <v>757</v>
      </c>
      <c r="C337" s="101" t="s">
        <v>62</v>
      </c>
      <c r="D337" s="101" t="s">
        <v>199</v>
      </c>
      <c r="E337" s="101" t="s">
        <v>756</v>
      </c>
      <c r="F337" s="101"/>
      <c r="G337" s="241">
        <f>G338</f>
        <v>2400</v>
      </c>
      <c r="H337" s="241">
        <f>H338</f>
        <v>2400</v>
      </c>
      <c r="I337" s="259">
        <f t="shared" si="13"/>
        <v>100</v>
      </c>
    </row>
    <row r="338" spans="1:9" ht="31.5" customHeight="1">
      <c r="A338" s="95"/>
      <c r="B338" s="100" t="s">
        <v>31</v>
      </c>
      <c r="C338" s="101" t="s">
        <v>62</v>
      </c>
      <c r="D338" s="101" t="s">
        <v>199</v>
      </c>
      <c r="E338" s="101" t="s">
        <v>756</v>
      </c>
      <c r="F338" s="101" t="s">
        <v>72</v>
      </c>
      <c r="G338" s="241">
        <v>2400</v>
      </c>
      <c r="H338" s="241">
        <v>2400</v>
      </c>
      <c r="I338" s="259">
        <f t="shared" si="13"/>
        <v>100</v>
      </c>
    </row>
    <row r="339" spans="1:9" ht="15">
      <c r="A339" s="95"/>
      <c r="B339" s="175" t="s">
        <v>132</v>
      </c>
      <c r="C339" s="97" t="s">
        <v>62</v>
      </c>
      <c r="D339" s="97" t="s">
        <v>202</v>
      </c>
      <c r="E339" s="115"/>
      <c r="F339" s="115"/>
      <c r="G339" s="258">
        <f>SUM(G340)</f>
        <v>10472.905</v>
      </c>
      <c r="H339" s="258">
        <f>SUM(H340)</f>
        <v>10472.905</v>
      </c>
      <c r="I339" s="259">
        <f t="shared" si="13"/>
        <v>100</v>
      </c>
    </row>
    <row r="340" spans="1:9" ht="25.5">
      <c r="A340" s="95"/>
      <c r="B340" s="111" t="s">
        <v>401</v>
      </c>
      <c r="C340" s="101" t="s">
        <v>62</v>
      </c>
      <c r="D340" s="101" t="s">
        <v>202</v>
      </c>
      <c r="E340" s="101" t="s">
        <v>317</v>
      </c>
      <c r="F340" s="106"/>
      <c r="G340" s="241">
        <f>SUM(G341)</f>
        <v>10472.905</v>
      </c>
      <c r="H340" s="241">
        <f>SUM(H341)</f>
        <v>10472.905</v>
      </c>
      <c r="I340" s="259">
        <f t="shared" si="13"/>
        <v>100</v>
      </c>
    </row>
    <row r="341" spans="1:9" ht="15">
      <c r="A341" s="95"/>
      <c r="B341" s="111" t="s">
        <v>384</v>
      </c>
      <c r="C341" s="101" t="s">
        <v>62</v>
      </c>
      <c r="D341" s="101" t="s">
        <v>202</v>
      </c>
      <c r="E341" s="101" t="s">
        <v>400</v>
      </c>
      <c r="F341" s="101"/>
      <c r="G341" s="241">
        <f>SUM(G343)</f>
        <v>10472.905</v>
      </c>
      <c r="H341" s="241">
        <f>SUM(H343)</f>
        <v>10472.905</v>
      </c>
      <c r="I341" s="259">
        <f t="shared" si="13"/>
        <v>100</v>
      </c>
    </row>
    <row r="342" spans="1:9" ht="42.75" customHeight="1">
      <c r="A342" s="95"/>
      <c r="B342" s="111" t="s">
        <v>385</v>
      </c>
      <c r="C342" s="101" t="s">
        <v>62</v>
      </c>
      <c r="D342" s="101" t="s">
        <v>202</v>
      </c>
      <c r="E342" s="101" t="s">
        <v>386</v>
      </c>
      <c r="F342" s="101"/>
      <c r="G342" s="241">
        <f>SUM(G344)</f>
        <v>10472.905</v>
      </c>
      <c r="H342" s="241">
        <f>SUM(H344)</f>
        <v>10472.905</v>
      </c>
      <c r="I342" s="259">
        <f t="shared" si="13"/>
        <v>100</v>
      </c>
    </row>
    <row r="343" spans="1:9" ht="54" customHeight="1">
      <c r="A343" s="95"/>
      <c r="B343" s="111" t="s">
        <v>342</v>
      </c>
      <c r="C343" s="101" t="s">
        <v>62</v>
      </c>
      <c r="D343" s="101" t="s">
        <v>202</v>
      </c>
      <c r="E343" s="101" t="s">
        <v>320</v>
      </c>
      <c r="F343" s="101"/>
      <c r="G343" s="241">
        <f>SUM(G344)</f>
        <v>10472.905</v>
      </c>
      <c r="H343" s="241">
        <f>SUM(H344)</f>
        <v>10472.905</v>
      </c>
      <c r="I343" s="259">
        <f t="shared" si="13"/>
        <v>100</v>
      </c>
    </row>
    <row r="344" spans="1:9" ht="25.5">
      <c r="A344" s="95"/>
      <c r="B344" s="111" t="s">
        <v>31</v>
      </c>
      <c r="C344" s="101" t="s">
        <v>62</v>
      </c>
      <c r="D344" s="101" t="s">
        <v>202</v>
      </c>
      <c r="E344" s="101" t="s">
        <v>320</v>
      </c>
      <c r="F344" s="101" t="s">
        <v>72</v>
      </c>
      <c r="G344" s="241">
        <f>10022.905+450</f>
        <v>10472.905</v>
      </c>
      <c r="H344" s="241">
        <f>10022.905+450</f>
        <v>10472.905</v>
      </c>
      <c r="I344" s="259">
        <f t="shared" si="13"/>
        <v>100</v>
      </c>
    </row>
    <row r="345" spans="1:9" ht="15" customHeight="1">
      <c r="A345" s="95" t="s">
        <v>193</v>
      </c>
      <c r="B345" s="192" t="s">
        <v>11</v>
      </c>
      <c r="C345" s="97" t="s">
        <v>197</v>
      </c>
      <c r="D345" s="101"/>
      <c r="E345" s="101"/>
      <c r="F345" s="101"/>
      <c r="G345" s="258">
        <f>G346+G351+G368+G383</f>
        <v>48851.196339999995</v>
      </c>
      <c r="H345" s="258">
        <f>H346+H351+H368+H383</f>
        <v>46215.14008</v>
      </c>
      <c r="I345" s="259">
        <f t="shared" si="13"/>
        <v>94.6039064393566</v>
      </c>
    </row>
    <row r="346" spans="1:9" ht="15" customHeight="1">
      <c r="A346" s="95"/>
      <c r="B346" s="176" t="s">
        <v>27</v>
      </c>
      <c r="C346" s="97" t="s">
        <v>197</v>
      </c>
      <c r="D346" s="97" t="s">
        <v>199</v>
      </c>
      <c r="E346" s="97"/>
      <c r="F346" s="97"/>
      <c r="G346" s="258">
        <f>G347</f>
        <v>3026.2929</v>
      </c>
      <c r="H346" s="258">
        <f>H347</f>
        <v>3026.2929</v>
      </c>
      <c r="I346" s="259">
        <f t="shared" si="13"/>
        <v>100</v>
      </c>
    </row>
    <row r="347" spans="1:9" ht="25.5">
      <c r="A347" s="95"/>
      <c r="B347" s="177" t="s">
        <v>402</v>
      </c>
      <c r="C347" s="101" t="s">
        <v>197</v>
      </c>
      <c r="D347" s="101" t="s">
        <v>199</v>
      </c>
      <c r="E347" s="101" t="s">
        <v>285</v>
      </c>
      <c r="F347" s="101"/>
      <c r="G347" s="241">
        <f>G349</f>
        <v>3026.2929</v>
      </c>
      <c r="H347" s="241">
        <f>H349</f>
        <v>3026.2929</v>
      </c>
      <c r="I347" s="259">
        <f t="shared" si="13"/>
        <v>100</v>
      </c>
    </row>
    <row r="348" spans="1:9" ht="18.75" customHeight="1">
      <c r="A348" s="95"/>
      <c r="B348" s="177" t="s">
        <v>388</v>
      </c>
      <c r="C348" s="101" t="s">
        <v>197</v>
      </c>
      <c r="D348" s="101" t="s">
        <v>199</v>
      </c>
      <c r="E348" s="101" t="s">
        <v>321</v>
      </c>
      <c r="F348" s="101"/>
      <c r="G348" s="241">
        <f>SUM(G349)</f>
        <v>3026.2929</v>
      </c>
      <c r="H348" s="241">
        <f>SUM(H349)</f>
        <v>3026.2929</v>
      </c>
      <c r="I348" s="259">
        <f t="shared" si="13"/>
        <v>100</v>
      </c>
    </row>
    <row r="349" spans="1:9" ht="27" customHeight="1">
      <c r="A349" s="95"/>
      <c r="B349" s="132" t="s">
        <v>322</v>
      </c>
      <c r="C349" s="101" t="s">
        <v>197</v>
      </c>
      <c r="D349" s="101" t="s">
        <v>199</v>
      </c>
      <c r="E349" s="101" t="s">
        <v>445</v>
      </c>
      <c r="F349" s="101"/>
      <c r="G349" s="241">
        <f>G350</f>
        <v>3026.2929</v>
      </c>
      <c r="H349" s="241">
        <f>H350</f>
        <v>3026.2929</v>
      </c>
      <c r="I349" s="259">
        <f t="shared" si="13"/>
        <v>100</v>
      </c>
    </row>
    <row r="350" spans="1:9" ht="15">
      <c r="A350" s="95"/>
      <c r="B350" s="111" t="s">
        <v>73</v>
      </c>
      <c r="C350" s="101" t="s">
        <v>197</v>
      </c>
      <c r="D350" s="101" t="s">
        <v>199</v>
      </c>
      <c r="E350" s="101" t="s">
        <v>445</v>
      </c>
      <c r="F350" s="101" t="s">
        <v>74</v>
      </c>
      <c r="G350" s="241">
        <v>3026.2929</v>
      </c>
      <c r="H350" s="241">
        <v>3026.2929</v>
      </c>
      <c r="I350" s="259">
        <f t="shared" si="13"/>
        <v>100</v>
      </c>
    </row>
    <row r="351" spans="1:9" ht="15">
      <c r="A351" s="95"/>
      <c r="B351" s="176" t="s">
        <v>239</v>
      </c>
      <c r="C351" s="97" t="s">
        <v>197</v>
      </c>
      <c r="D351" s="97" t="s">
        <v>201</v>
      </c>
      <c r="E351" s="97"/>
      <c r="F351" s="97"/>
      <c r="G351" s="258">
        <f>G352+G357+G363</f>
        <v>14572.84363</v>
      </c>
      <c r="H351" s="258">
        <f>H352+H357+H363</f>
        <v>12649.35784</v>
      </c>
      <c r="I351" s="259">
        <f t="shared" si="13"/>
        <v>86.80088911377416</v>
      </c>
    </row>
    <row r="352" spans="1:9" ht="25.5">
      <c r="A352" s="95"/>
      <c r="B352" s="177" t="s">
        <v>402</v>
      </c>
      <c r="C352" s="101" t="s">
        <v>197</v>
      </c>
      <c r="D352" s="101" t="s">
        <v>201</v>
      </c>
      <c r="E352" s="101" t="s">
        <v>285</v>
      </c>
      <c r="F352" s="101"/>
      <c r="G352" s="241">
        <f>SUM(G353)</f>
        <v>5252</v>
      </c>
      <c r="H352" s="241">
        <f>SUM(H353)</f>
        <v>3979.46127</v>
      </c>
      <c r="I352" s="259">
        <f t="shared" si="13"/>
        <v>75.77039737242954</v>
      </c>
    </row>
    <row r="353" spans="1:9" ht="18" customHeight="1">
      <c r="A353" s="95"/>
      <c r="B353" s="177" t="s">
        <v>393</v>
      </c>
      <c r="C353" s="101" t="s">
        <v>197</v>
      </c>
      <c r="D353" s="101" t="s">
        <v>201</v>
      </c>
      <c r="E353" s="101" t="s">
        <v>321</v>
      </c>
      <c r="F353" s="101"/>
      <c r="G353" s="241">
        <f>SUM(G354)</f>
        <v>5252</v>
      </c>
      <c r="H353" s="241">
        <f>SUM(H354)</f>
        <v>3979.46127</v>
      </c>
      <c r="I353" s="259">
        <f t="shared" si="13"/>
        <v>75.77039737242954</v>
      </c>
    </row>
    <row r="354" spans="1:9" ht="40.5" customHeight="1">
      <c r="A354" s="108"/>
      <c r="B354" s="111" t="s">
        <v>389</v>
      </c>
      <c r="C354" s="101" t="s">
        <v>197</v>
      </c>
      <c r="D354" s="101" t="s">
        <v>201</v>
      </c>
      <c r="E354" s="101" t="s">
        <v>324</v>
      </c>
      <c r="F354" s="101"/>
      <c r="G354" s="241">
        <f>G355+G356</f>
        <v>5252</v>
      </c>
      <c r="H354" s="241">
        <f>H355+H356</f>
        <v>3979.46127</v>
      </c>
      <c r="I354" s="259">
        <f t="shared" si="13"/>
        <v>75.77039737242954</v>
      </c>
    </row>
    <row r="355" spans="1:9" ht="25.5">
      <c r="A355" s="95"/>
      <c r="B355" s="110" t="s">
        <v>252</v>
      </c>
      <c r="C355" s="101" t="s">
        <v>197</v>
      </c>
      <c r="D355" s="101" t="s">
        <v>201</v>
      </c>
      <c r="E355" s="101" t="s">
        <v>324</v>
      </c>
      <c r="F355" s="101" t="s">
        <v>255</v>
      </c>
      <c r="G355" s="241">
        <v>825</v>
      </c>
      <c r="H355" s="241">
        <v>825</v>
      </c>
      <c r="I355" s="259">
        <f t="shared" si="13"/>
        <v>100</v>
      </c>
    </row>
    <row r="356" spans="1:9" ht="15">
      <c r="A356" s="108"/>
      <c r="B356" s="111" t="s">
        <v>73</v>
      </c>
      <c r="C356" s="101" t="s">
        <v>197</v>
      </c>
      <c r="D356" s="101" t="s">
        <v>201</v>
      </c>
      <c r="E356" s="101" t="s">
        <v>324</v>
      </c>
      <c r="F356" s="101" t="s">
        <v>74</v>
      </c>
      <c r="G356" s="241">
        <v>4427</v>
      </c>
      <c r="H356" s="241">
        <v>3154.46127</v>
      </c>
      <c r="I356" s="259">
        <f t="shared" si="13"/>
        <v>71.25505466455839</v>
      </c>
    </row>
    <row r="357" spans="1:9" ht="27.75" customHeight="1">
      <c r="A357" s="95"/>
      <c r="B357" s="104" t="s">
        <v>586</v>
      </c>
      <c r="C357" s="101" t="s">
        <v>197</v>
      </c>
      <c r="D357" s="101" t="s">
        <v>201</v>
      </c>
      <c r="E357" s="101" t="s">
        <v>272</v>
      </c>
      <c r="F357" s="101"/>
      <c r="G357" s="241">
        <f aca="true" t="shared" si="14" ref="G357:H359">G358</f>
        <v>8685</v>
      </c>
      <c r="H357" s="241">
        <f t="shared" si="14"/>
        <v>8457.5</v>
      </c>
      <c r="I357" s="259">
        <f t="shared" si="13"/>
        <v>97.38054116292459</v>
      </c>
    </row>
    <row r="358" spans="1:9" ht="18.75" customHeight="1">
      <c r="A358" s="95"/>
      <c r="B358" s="105" t="s">
        <v>344</v>
      </c>
      <c r="C358" s="101" t="s">
        <v>197</v>
      </c>
      <c r="D358" s="101" t="s">
        <v>201</v>
      </c>
      <c r="E358" s="101" t="s">
        <v>272</v>
      </c>
      <c r="F358" s="101"/>
      <c r="G358" s="241">
        <f t="shared" si="14"/>
        <v>8685</v>
      </c>
      <c r="H358" s="241">
        <f t="shared" si="14"/>
        <v>8457.5</v>
      </c>
      <c r="I358" s="259">
        <f t="shared" si="13"/>
        <v>97.38054116292459</v>
      </c>
    </row>
    <row r="359" spans="1:9" ht="16.5" customHeight="1">
      <c r="A359" s="95"/>
      <c r="B359" s="100" t="s">
        <v>345</v>
      </c>
      <c r="C359" s="101" t="s">
        <v>197</v>
      </c>
      <c r="D359" s="101" t="s">
        <v>201</v>
      </c>
      <c r="E359" s="101" t="s">
        <v>276</v>
      </c>
      <c r="F359" s="101"/>
      <c r="G359" s="241">
        <f t="shared" si="14"/>
        <v>8685</v>
      </c>
      <c r="H359" s="241">
        <f t="shared" si="14"/>
        <v>8457.5</v>
      </c>
      <c r="I359" s="259">
        <f t="shared" si="13"/>
        <v>97.38054116292459</v>
      </c>
    </row>
    <row r="360" spans="1:9" ht="51.75" customHeight="1">
      <c r="A360" s="95"/>
      <c r="B360" s="116" t="s">
        <v>347</v>
      </c>
      <c r="C360" s="101" t="s">
        <v>197</v>
      </c>
      <c r="D360" s="101" t="s">
        <v>201</v>
      </c>
      <c r="E360" s="101" t="s">
        <v>279</v>
      </c>
      <c r="F360" s="106"/>
      <c r="G360" s="241">
        <f>G361+G362</f>
        <v>8685</v>
      </c>
      <c r="H360" s="241">
        <f>H361+H362</f>
        <v>8457.5</v>
      </c>
      <c r="I360" s="259">
        <f t="shared" si="13"/>
        <v>97.38054116292459</v>
      </c>
    </row>
    <row r="361" spans="1:9" ht="26.25" customHeight="1">
      <c r="A361" s="95"/>
      <c r="B361" s="103" t="s">
        <v>252</v>
      </c>
      <c r="C361" s="101" t="s">
        <v>197</v>
      </c>
      <c r="D361" s="101" t="s">
        <v>201</v>
      </c>
      <c r="E361" s="101" t="s">
        <v>279</v>
      </c>
      <c r="F361" s="101" t="s">
        <v>255</v>
      </c>
      <c r="G361" s="241">
        <v>7800</v>
      </c>
      <c r="H361" s="241">
        <v>7800</v>
      </c>
      <c r="I361" s="259">
        <f t="shared" si="13"/>
        <v>100</v>
      </c>
    </row>
    <row r="362" spans="1:9" ht="18.75" customHeight="1">
      <c r="A362" s="95"/>
      <c r="B362" s="100" t="s">
        <v>73</v>
      </c>
      <c r="C362" s="101" t="s">
        <v>197</v>
      </c>
      <c r="D362" s="101" t="s">
        <v>201</v>
      </c>
      <c r="E362" s="101" t="s">
        <v>279</v>
      </c>
      <c r="F362" s="101" t="s">
        <v>74</v>
      </c>
      <c r="G362" s="241">
        <v>885</v>
      </c>
      <c r="H362" s="241">
        <v>657.5</v>
      </c>
      <c r="I362" s="259">
        <f t="shared" si="13"/>
        <v>74.29378531073446</v>
      </c>
    </row>
    <row r="363" spans="1:9" ht="28.5" customHeight="1">
      <c r="A363" s="95"/>
      <c r="B363" s="104" t="s">
        <v>638</v>
      </c>
      <c r="C363" s="101" t="s">
        <v>197</v>
      </c>
      <c r="D363" s="101" t="s">
        <v>201</v>
      </c>
      <c r="E363" s="101" t="s">
        <v>641</v>
      </c>
      <c r="F363" s="101"/>
      <c r="G363" s="241">
        <f aca="true" t="shared" si="15" ref="G363:H365">G364</f>
        <v>635.84363</v>
      </c>
      <c r="H363" s="241">
        <f t="shared" si="15"/>
        <v>212.39657</v>
      </c>
      <c r="I363" s="259">
        <f t="shared" si="13"/>
        <v>33.40389994942625</v>
      </c>
    </row>
    <row r="364" spans="1:9" ht="27.75" customHeight="1">
      <c r="A364" s="114"/>
      <c r="B364" s="105" t="s">
        <v>639</v>
      </c>
      <c r="C364" s="101" t="s">
        <v>197</v>
      </c>
      <c r="D364" s="101" t="s">
        <v>201</v>
      </c>
      <c r="E364" s="101" t="s">
        <v>642</v>
      </c>
      <c r="F364" s="101"/>
      <c r="G364" s="241">
        <f t="shared" si="15"/>
        <v>635.84363</v>
      </c>
      <c r="H364" s="241">
        <f t="shared" si="15"/>
        <v>212.39657</v>
      </c>
      <c r="I364" s="259">
        <f t="shared" si="13"/>
        <v>33.40389994942625</v>
      </c>
    </row>
    <row r="365" spans="1:9" ht="55.5" customHeight="1">
      <c r="A365" s="95"/>
      <c r="B365" s="100" t="s">
        <v>643</v>
      </c>
      <c r="C365" s="101" t="s">
        <v>197</v>
      </c>
      <c r="D365" s="101" t="s">
        <v>201</v>
      </c>
      <c r="E365" s="101" t="s">
        <v>771</v>
      </c>
      <c r="F365" s="101"/>
      <c r="G365" s="241">
        <f t="shared" si="15"/>
        <v>635.84363</v>
      </c>
      <c r="H365" s="241">
        <f t="shared" si="15"/>
        <v>212.39657</v>
      </c>
      <c r="I365" s="259">
        <f t="shared" si="13"/>
        <v>33.40389994942625</v>
      </c>
    </row>
    <row r="366" spans="1:9" ht="15" customHeight="1">
      <c r="A366" s="95"/>
      <c r="B366" s="103" t="s">
        <v>73</v>
      </c>
      <c r="C366" s="101" t="s">
        <v>197</v>
      </c>
      <c r="D366" s="101" t="s">
        <v>201</v>
      </c>
      <c r="E366" s="101" t="s">
        <v>771</v>
      </c>
      <c r="F366" s="101" t="s">
        <v>74</v>
      </c>
      <c r="G366" s="241">
        <v>635.84363</v>
      </c>
      <c r="H366" s="241">
        <v>212.39657</v>
      </c>
      <c r="I366" s="259">
        <f t="shared" si="13"/>
        <v>33.40389994942625</v>
      </c>
    </row>
    <row r="367" spans="1:9" ht="17.25" customHeight="1">
      <c r="A367" s="95"/>
      <c r="B367" s="127" t="s">
        <v>419</v>
      </c>
      <c r="C367" s="106" t="s">
        <v>197</v>
      </c>
      <c r="D367" s="106" t="s">
        <v>201</v>
      </c>
      <c r="E367" s="106" t="s">
        <v>771</v>
      </c>
      <c r="F367" s="101"/>
      <c r="G367" s="261">
        <v>94.71522</v>
      </c>
      <c r="H367" s="261">
        <v>31.63857</v>
      </c>
      <c r="I367" s="259">
        <f t="shared" si="13"/>
        <v>33.40389221499987</v>
      </c>
    </row>
    <row r="368" spans="1:9" ht="15">
      <c r="A368" s="108"/>
      <c r="B368" s="175" t="s">
        <v>50</v>
      </c>
      <c r="C368" s="97" t="s">
        <v>197</v>
      </c>
      <c r="D368" s="97" t="s">
        <v>202</v>
      </c>
      <c r="E368" s="97"/>
      <c r="F368" s="97"/>
      <c r="G368" s="258">
        <f>G369</f>
        <v>30136.05981</v>
      </c>
      <c r="H368" s="258">
        <f>H369</f>
        <v>29609.489339999996</v>
      </c>
      <c r="I368" s="259">
        <f t="shared" si="13"/>
        <v>98.25268972347449</v>
      </c>
    </row>
    <row r="369" spans="1:9" ht="25.5">
      <c r="A369" s="108"/>
      <c r="B369" s="177" t="s">
        <v>402</v>
      </c>
      <c r="C369" s="101" t="s">
        <v>197</v>
      </c>
      <c r="D369" s="101" t="s">
        <v>202</v>
      </c>
      <c r="E369" s="101" t="s">
        <v>285</v>
      </c>
      <c r="F369" s="97"/>
      <c r="G369" s="241">
        <f>G370+G379</f>
        <v>30136.05981</v>
      </c>
      <c r="H369" s="241">
        <f>H370+H379</f>
        <v>29609.489339999996</v>
      </c>
      <c r="I369" s="259">
        <f t="shared" si="13"/>
        <v>98.25268972347449</v>
      </c>
    </row>
    <row r="370" spans="1:9" ht="18" customHeight="1">
      <c r="A370" s="108"/>
      <c r="B370" s="193" t="s">
        <v>356</v>
      </c>
      <c r="C370" s="101" t="s">
        <v>197</v>
      </c>
      <c r="D370" s="101" t="s">
        <v>202</v>
      </c>
      <c r="E370" s="101" t="s">
        <v>286</v>
      </c>
      <c r="F370" s="97"/>
      <c r="G370" s="241">
        <f>G371+G374+G376</f>
        <v>20957.05981</v>
      </c>
      <c r="H370" s="241">
        <f>H371+H374+H376</f>
        <v>20835.905339999998</v>
      </c>
      <c r="I370" s="259">
        <f t="shared" si="13"/>
        <v>99.42189185363593</v>
      </c>
    </row>
    <row r="371" spans="1:9" ht="67.5" customHeight="1">
      <c r="A371" s="114"/>
      <c r="B371" s="132" t="s">
        <v>391</v>
      </c>
      <c r="C371" s="101" t="s">
        <v>197</v>
      </c>
      <c r="D371" s="101" t="s">
        <v>202</v>
      </c>
      <c r="E371" s="101" t="s">
        <v>287</v>
      </c>
      <c r="F371" s="101"/>
      <c r="G371" s="241">
        <f>G372+G373</f>
        <v>2656.43547</v>
      </c>
      <c r="H371" s="241">
        <f>H372+H373</f>
        <v>2535.281</v>
      </c>
      <c r="I371" s="259">
        <f t="shared" si="13"/>
        <v>95.43920899384769</v>
      </c>
    </row>
    <row r="372" spans="1:9" ht="25.5">
      <c r="A372" s="95"/>
      <c r="B372" s="110" t="s">
        <v>252</v>
      </c>
      <c r="C372" s="101" t="s">
        <v>197</v>
      </c>
      <c r="D372" s="101" t="s">
        <v>202</v>
      </c>
      <c r="E372" s="101" t="s">
        <v>287</v>
      </c>
      <c r="F372" s="101" t="s">
        <v>255</v>
      </c>
      <c r="G372" s="241">
        <v>60</v>
      </c>
      <c r="H372" s="241">
        <v>60</v>
      </c>
      <c r="I372" s="259">
        <f t="shared" si="13"/>
        <v>100</v>
      </c>
    </row>
    <row r="373" spans="1:9" ht="15">
      <c r="A373" s="114"/>
      <c r="B373" s="111" t="s">
        <v>73</v>
      </c>
      <c r="C373" s="101" t="s">
        <v>197</v>
      </c>
      <c r="D373" s="101" t="s">
        <v>202</v>
      </c>
      <c r="E373" s="101" t="s">
        <v>287</v>
      </c>
      <c r="F373" s="101" t="s">
        <v>74</v>
      </c>
      <c r="G373" s="241">
        <v>2596.43547</v>
      </c>
      <c r="H373" s="241">
        <v>2475.281</v>
      </c>
      <c r="I373" s="259">
        <f t="shared" si="13"/>
        <v>95.33381547895739</v>
      </c>
    </row>
    <row r="374" spans="1:9" ht="192.75" customHeight="1">
      <c r="A374" s="108"/>
      <c r="B374" s="116" t="s">
        <v>390</v>
      </c>
      <c r="C374" s="101" t="s">
        <v>197</v>
      </c>
      <c r="D374" s="101" t="s">
        <v>202</v>
      </c>
      <c r="E374" s="101" t="s">
        <v>326</v>
      </c>
      <c r="F374" s="101"/>
      <c r="G374" s="241">
        <f>G375</f>
        <v>18246.99526</v>
      </c>
      <c r="H374" s="241">
        <f>H375</f>
        <v>18246.99526</v>
      </c>
      <c r="I374" s="259">
        <f t="shared" si="13"/>
        <v>100</v>
      </c>
    </row>
    <row r="375" spans="1:9" ht="15">
      <c r="A375" s="95"/>
      <c r="B375" s="111" t="s">
        <v>73</v>
      </c>
      <c r="C375" s="101" t="s">
        <v>197</v>
      </c>
      <c r="D375" s="101" t="s">
        <v>202</v>
      </c>
      <c r="E375" s="101" t="s">
        <v>326</v>
      </c>
      <c r="F375" s="101" t="s">
        <v>74</v>
      </c>
      <c r="G375" s="241">
        <v>18246.99526</v>
      </c>
      <c r="H375" s="241">
        <v>18246.99526</v>
      </c>
      <c r="I375" s="259">
        <f t="shared" si="13"/>
        <v>100</v>
      </c>
    </row>
    <row r="376" spans="1:9" ht="30.75" customHeight="1">
      <c r="A376" s="95"/>
      <c r="B376" s="194" t="s">
        <v>506</v>
      </c>
      <c r="C376" s="101" t="s">
        <v>197</v>
      </c>
      <c r="D376" s="101" t="s">
        <v>202</v>
      </c>
      <c r="E376" s="101" t="s">
        <v>327</v>
      </c>
      <c r="F376" s="97"/>
      <c r="G376" s="241">
        <v>53.62908</v>
      </c>
      <c r="H376" s="241">
        <v>53.62908</v>
      </c>
      <c r="I376" s="259">
        <f t="shared" si="13"/>
        <v>100</v>
      </c>
    </row>
    <row r="377" spans="1:9" ht="15.75" customHeight="1">
      <c r="A377" s="108"/>
      <c r="B377" s="195" t="s">
        <v>134</v>
      </c>
      <c r="C377" s="106" t="s">
        <v>197</v>
      </c>
      <c r="D377" s="106" t="s">
        <v>202</v>
      </c>
      <c r="E377" s="106" t="s">
        <v>446</v>
      </c>
      <c r="F377" s="97"/>
      <c r="G377" s="241">
        <v>53.62908</v>
      </c>
      <c r="H377" s="241">
        <v>53.62908</v>
      </c>
      <c r="I377" s="259">
        <f t="shared" si="13"/>
        <v>100</v>
      </c>
    </row>
    <row r="378" spans="1:9" ht="15">
      <c r="A378" s="108"/>
      <c r="B378" s="111" t="s">
        <v>73</v>
      </c>
      <c r="C378" s="101" t="s">
        <v>197</v>
      </c>
      <c r="D378" s="101" t="s">
        <v>202</v>
      </c>
      <c r="E378" s="101" t="s">
        <v>327</v>
      </c>
      <c r="F378" s="101" t="s">
        <v>74</v>
      </c>
      <c r="G378" s="241">
        <v>53.62908</v>
      </c>
      <c r="H378" s="241">
        <v>53.62908</v>
      </c>
      <c r="I378" s="259">
        <f t="shared" si="13"/>
        <v>100</v>
      </c>
    </row>
    <row r="379" spans="1:9" ht="18" customHeight="1">
      <c r="A379" s="108"/>
      <c r="B379" s="177" t="s">
        <v>398</v>
      </c>
      <c r="C379" s="101" t="s">
        <v>197</v>
      </c>
      <c r="D379" s="101" t="s">
        <v>202</v>
      </c>
      <c r="E379" s="101" t="s">
        <v>338</v>
      </c>
      <c r="F379" s="97"/>
      <c r="G379" s="241">
        <f>G380</f>
        <v>9179</v>
      </c>
      <c r="H379" s="241">
        <f>H380</f>
        <v>8773.583999999999</v>
      </c>
      <c r="I379" s="259">
        <f t="shared" si="13"/>
        <v>95.58322257326505</v>
      </c>
    </row>
    <row r="380" spans="1:9" ht="51.75" customHeight="1">
      <c r="A380" s="95"/>
      <c r="B380" s="116" t="s">
        <v>399</v>
      </c>
      <c r="C380" s="101" t="s">
        <v>197</v>
      </c>
      <c r="D380" s="101" t="s">
        <v>202</v>
      </c>
      <c r="E380" s="101" t="s">
        <v>564</v>
      </c>
      <c r="F380" s="97"/>
      <c r="G380" s="241">
        <f>G381+G382</f>
        <v>9179</v>
      </c>
      <c r="H380" s="241">
        <f>H381+H382</f>
        <v>8773.583999999999</v>
      </c>
      <c r="I380" s="259">
        <f t="shared" si="13"/>
        <v>95.58322257326505</v>
      </c>
    </row>
    <row r="381" spans="1:9" ht="28.5" customHeight="1">
      <c r="A381" s="95"/>
      <c r="B381" s="110" t="s">
        <v>252</v>
      </c>
      <c r="C381" s="101" t="s">
        <v>197</v>
      </c>
      <c r="D381" s="101" t="s">
        <v>202</v>
      </c>
      <c r="E381" s="101" t="s">
        <v>564</v>
      </c>
      <c r="F381" s="101" t="s">
        <v>255</v>
      </c>
      <c r="G381" s="241">
        <v>782.1</v>
      </c>
      <c r="H381" s="241">
        <v>376.684</v>
      </c>
      <c r="I381" s="259">
        <f t="shared" si="13"/>
        <v>48.163150492264414</v>
      </c>
    </row>
    <row r="382" spans="1:9" ht="26.25" customHeight="1">
      <c r="A382" s="95"/>
      <c r="B382" s="100" t="s">
        <v>497</v>
      </c>
      <c r="C382" s="101" t="s">
        <v>197</v>
      </c>
      <c r="D382" s="101" t="s">
        <v>202</v>
      </c>
      <c r="E382" s="101" t="s">
        <v>564</v>
      </c>
      <c r="F382" s="101" t="s">
        <v>127</v>
      </c>
      <c r="G382" s="241">
        <v>8396.9</v>
      </c>
      <c r="H382" s="241">
        <v>8396.9</v>
      </c>
      <c r="I382" s="259">
        <f t="shared" si="13"/>
        <v>100</v>
      </c>
    </row>
    <row r="383" spans="1:9" ht="15">
      <c r="A383" s="95"/>
      <c r="B383" s="176" t="s">
        <v>52</v>
      </c>
      <c r="C383" s="97" t="s">
        <v>197</v>
      </c>
      <c r="D383" s="97" t="s">
        <v>32</v>
      </c>
      <c r="E383" s="97"/>
      <c r="F383" s="97"/>
      <c r="G383" s="258">
        <f>G384</f>
        <v>1116</v>
      </c>
      <c r="H383" s="258">
        <f>H384</f>
        <v>930</v>
      </c>
      <c r="I383" s="259">
        <f t="shared" si="13"/>
        <v>83.33333333333334</v>
      </c>
    </row>
    <row r="384" spans="1:9" ht="25.5">
      <c r="A384" s="114"/>
      <c r="B384" s="111" t="s">
        <v>428</v>
      </c>
      <c r="C384" s="101" t="s">
        <v>197</v>
      </c>
      <c r="D384" s="101" t="s">
        <v>32</v>
      </c>
      <c r="E384" s="101" t="s">
        <v>285</v>
      </c>
      <c r="F384" s="101"/>
      <c r="G384" s="241">
        <f>G385</f>
        <v>1116</v>
      </c>
      <c r="H384" s="241">
        <f>H385</f>
        <v>930</v>
      </c>
      <c r="I384" s="259">
        <f t="shared" si="13"/>
        <v>83.33333333333334</v>
      </c>
    </row>
    <row r="385" spans="1:9" ht="17.25" customHeight="1">
      <c r="A385" s="114"/>
      <c r="B385" s="110" t="s">
        <v>357</v>
      </c>
      <c r="C385" s="101" t="s">
        <v>197</v>
      </c>
      <c r="D385" s="101" t="s">
        <v>32</v>
      </c>
      <c r="E385" s="101" t="s">
        <v>321</v>
      </c>
      <c r="F385" s="101"/>
      <c r="G385" s="241">
        <f>G386+G389+G391+G393+G395</f>
        <v>1116</v>
      </c>
      <c r="H385" s="241">
        <f>H386+H389+H391+H393+H395</f>
        <v>930</v>
      </c>
      <c r="I385" s="259">
        <f t="shared" si="13"/>
        <v>83.33333333333334</v>
      </c>
    </row>
    <row r="386" spans="1:9" ht="29.25" customHeight="1">
      <c r="A386" s="95"/>
      <c r="B386" s="110" t="s">
        <v>328</v>
      </c>
      <c r="C386" s="101" t="s">
        <v>197</v>
      </c>
      <c r="D386" s="101" t="s">
        <v>32</v>
      </c>
      <c r="E386" s="101" t="s">
        <v>288</v>
      </c>
      <c r="F386" s="101"/>
      <c r="G386" s="241">
        <f>G387+G388</f>
        <v>447</v>
      </c>
      <c r="H386" s="241">
        <f>H387+H388</f>
        <v>447</v>
      </c>
      <c r="I386" s="259">
        <f t="shared" si="13"/>
        <v>100</v>
      </c>
    </row>
    <row r="387" spans="1:9" ht="25.5">
      <c r="A387" s="95"/>
      <c r="B387" s="110" t="s">
        <v>252</v>
      </c>
      <c r="C387" s="101" t="s">
        <v>197</v>
      </c>
      <c r="D387" s="101" t="s">
        <v>32</v>
      </c>
      <c r="E387" s="101" t="s">
        <v>288</v>
      </c>
      <c r="F387" s="101" t="s">
        <v>255</v>
      </c>
      <c r="G387" s="241">
        <v>405</v>
      </c>
      <c r="H387" s="241">
        <v>405</v>
      </c>
      <c r="I387" s="259">
        <f t="shared" si="13"/>
        <v>100</v>
      </c>
    </row>
    <row r="388" spans="1:9" ht="25.5">
      <c r="A388" s="95"/>
      <c r="B388" s="110" t="s">
        <v>754</v>
      </c>
      <c r="C388" s="101" t="s">
        <v>197</v>
      </c>
      <c r="D388" s="101" t="s">
        <v>32</v>
      </c>
      <c r="E388" s="101" t="s">
        <v>288</v>
      </c>
      <c r="F388" s="101" t="s">
        <v>72</v>
      </c>
      <c r="G388" s="241">
        <v>42</v>
      </c>
      <c r="H388" s="241">
        <v>42</v>
      </c>
      <c r="I388" s="259">
        <f t="shared" si="13"/>
        <v>100</v>
      </c>
    </row>
    <row r="389" spans="1:9" ht="28.5" customHeight="1">
      <c r="A389" s="95"/>
      <c r="B389" s="110" t="s">
        <v>329</v>
      </c>
      <c r="C389" s="101" t="s">
        <v>197</v>
      </c>
      <c r="D389" s="101" t="s">
        <v>32</v>
      </c>
      <c r="E389" s="101" t="s">
        <v>330</v>
      </c>
      <c r="F389" s="101"/>
      <c r="G389" s="241">
        <f>SUM(G390)</f>
        <v>365</v>
      </c>
      <c r="H389" s="241">
        <f>SUM(H390)</f>
        <v>295</v>
      </c>
      <c r="I389" s="259">
        <f t="shared" si="13"/>
        <v>80.82191780821918</v>
      </c>
    </row>
    <row r="390" spans="1:9" ht="15">
      <c r="A390" s="95"/>
      <c r="B390" s="110" t="s">
        <v>73</v>
      </c>
      <c r="C390" s="101" t="s">
        <v>197</v>
      </c>
      <c r="D390" s="101" t="s">
        <v>32</v>
      </c>
      <c r="E390" s="101" t="s">
        <v>330</v>
      </c>
      <c r="F390" s="101" t="s">
        <v>74</v>
      </c>
      <c r="G390" s="241">
        <v>365</v>
      </c>
      <c r="H390" s="241">
        <v>295</v>
      </c>
      <c r="I390" s="259">
        <f t="shared" si="13"/>
        <v>80.82191780821918</v>
      </c>
    </row>
    <row r="391" spans="1:9" ht="63" customHeight="1">
      <c r="A391" s="95"/>
      <c r="B391" s="110" t="s">
        <v>331</v>
      </c>
      <c r="C391" s="101" t="s">
        <v>197</v>
      </c>
      <c r="D391" s="101" t="s">
        <v>32</v>
      </c>
      <c r="E391" s="101" t="s">
        <v>332</v>
      </c>
      <c r="F391" s="101"/>
      <c r="G391" s="241">
        <f>SUM(G392)</f>
        <v>224</v>
      </c>
      <c r="H391" s="241">
        <f>SUM(H392)</f>
        <v>188</v>
      </c>
      <c r="I391" s="259">
        <f t="shared" si="13"/>
        <v>83.92857142857143</v>
      </c>
    </row>
    <row r="392" spans="1:9" ht="25.5">
      <c r="A392" s="95"/>
      <c r="B392" s="110" t="s">
        <v>252</v>
      </c>
      <c r="C392" s="101" t="s">
        <v>197</v>
      </c>
      <c r="D392" s="101" t="s">
        <v>32</v>
      </c>
      <c r="E392" s="101" t="s">
        <v>332</v>
      </c>
      <c r="F392" s="101" t="s">
        <v>255</v>
      </c>
      <c r="G392" s="241">
        <v>224</v>
      </c>
      <c r="H392" s="241">
        <v>188</v>
      </c>
      <c r="I392" s="259">
        <f t="shared" si="13"/>
        <v>83.92857142857143</v>
      </c>
    </row>
    <row r="393" spans="1:9" ht="39.75" customHeight="1">
      <c r="A393" s="95"/>
      <c r="B393" s="110" t="s">
        <v>438</v>
      </c>
      <c r="C393" s="101" t="s">
        <v>197</v>
      </c>
      <c r="D393" s="101" t="s">
        <v>32</v>
      </c>
      <c r="E393" s="101" t="s">
        <v>439</v>
      </c>
      <c r="F393" s="101"/>
      <c r="G393" s="241">
        <f>SUM(G394)</f>
        <v>30</v>
      </c>
      <c r="H393" s="241">
        <f>SUM(H394)</f>
        <v>0</v>
      </c>
      <c r="I393" s="259">
        <f t="shared" si="13"/>
        <v>0</v>
      </c>
    </row>
    <row r="394" spans="1:9" ht="15">
      <c r="A394" s="108"/>
      <c r="B394" s="110" t="s">
        <v>73</v>
      </c>
      <c r="C394" s="101" t="s">
        <v>197</v>
      </c>
      <c r="D394" s="101" t="s">
        <v>32</v>
      </c>
      <c r="E394" s="101" t="s">
        <v>439</v>
      </c>
      <c r="F394" s="101" t="s">
        <v>74</v>
      </c>
      <c r="G394" s="241">
        <v>30</v>
      </c>
      <c r="H394" s="241">
        <v>0</v>
      </c>
      <c r="I394" s="259">
        <f t="shared" si="13"/>
        <v>0</v>
      </c>
    </row>
    <row r="395" spans="1:9" ht="38.25">
      <c r="A395" s="108"/>
      <c r="B395" s="110" t="s">
        <v>442</v>
      </c>
      <c r="C395" s="101" t="s">
        <v>197</v>
      </c>
      <c r="D395" s="101" t="s">
        <v>32</v>
      </c>
      <c r="E395" s="101" t="s">
        <v>333</v>
      </c>
      <c r="F395" s="101"/>
      <c r="G395" s="241">
        <f>G396</f>
        <v>50</v>
      </c>
      <c r="H395" s="241">
        <f>H396</f>
        <v>0</v>
      </c>
      <c r="I395" s="259">
        <f t="shared" si="13"/>
        <v>0</v>
      </c>
    </row>
    <row r="396" spans="1:9" ht="15">
      <c r="A396" s="108"/>
      <c r="B396" s="110" t="s">
        <v>73</v>
      </c>
      <c r="C396" s="101" t="s">
        <v>197</v>
      </c>
      <c r="D396" s="101" t="s">
        <v>32</v>
      </c>
      <c r="E396" s="101" t="s">
        <v>333</v>
      </c>
      <c r="F396" s="101" t="s">
        <v>74</v>
      </c>
      <c r="G396" s="241">
        <v>50</v>
      </c>
      <c r="H396" s="241">
        <v>0</v>
      </c>
      <c r="I396" s="259">
        <f t="shared" si="13"/>
        <v>0</v>
      </c>
    </row>
    <row r="397" spans="1:9" ht="15">
      <c r="A397" s="95" t="s">
        <v>196</v>
      </c>
      <c r="B397" s="186" t="s">
        <v>26</v>
      </c>
      <c r="C397" s="97" t="s">
        <v>174</v>
      </c>
      <c r="D397" s="101"/>
      <c r="E397" s="101"/>
      <c r="F397" s="101"/>
      <c r="G397" s="258">
        <f>G398+G404</f>
        <v>1215.213</v>
      </c>
      <c r="H397" s="258">
        <f>H398+H404</f>
        <v>1180.763</v>
      </c>
      <c r="I397" s="259">
        <f t="shared" si="13"/>
        <v>97.1651060349091</v>
      </c>
    </row>
    <row r="398" spans="1:9" ht="14.25" customHeight="1">
      <c r="A398" s="108"/>
      <c r="B398" s="175" t="s">
        <v>152</v>
      </c>
      <c r="C398" s="97" t="s">
        <v>174</v>
      </c>
      <c r="D398" s="97" t="s">
        <v>199</v>
      </c>
      <c r="E398" s="97"/>
      <c r="F398" s="97"/>
      <c r="G398" s="258">
        <f>G399</f>
        <v>915.213</v>
      </c>
      <c r="H398" s="258">
        <f>H399</f>
        <v>880.7629999999999</v>
      </c>
      <c r="I398" s="259">
        <f t="shared" si="13"/>
        <v>96.23584892260052</v>
      </c>
    </row>
    <row r="399" spans="1:9" ht="25.5">
      <c r="A399" s="95"/>
      <c r="B399" s="111" t="s">
        <v>413</v>
      </c>
      <c r="C399" s="101" t="s">
        <v>174</v>
      </c>
      <c r="D399" s="101" t="s">
        <v>199</v>
      </c>
      <c r="E399" s="101" t="s">
        <v>394</v>
      </c>
      <c r="F399" s="101"/>
      <c r="G399" s="241">
        <f>G401</f>
        <v>915.213</v>
      </c>
      <c r="H399" s="241">
        <f>H401</f>
        <v>880.7629999999999</v>
      </c>
      <c r="I399" s="259">
        <f aca="true" t="shared" si="16" ref="I399:I409">H399/G399*100</f>
        <v>96.23584892260052</v>
      </c>
    </row>
    <row r="400" spans="1:9" ht="25.5">
      <c r="A400" s="95"/>
      <c r="B400" s="111" t="s">
        <v>447</v>
      </c>
      <c r="C400" s="101" t="s">
        <v>174</v>
      </c>
      <c r="D400" s="101" t="s">
        <v>199</v>
      </c>
      <c r="E400" s="101" t="s">
        <v>422</v>
      </c>
      <c r="F400" s="101"/>
      <c r="G400" s="241">
        <f>G402</f>
        <v>620</v>
      </c>
      <c r="H400" s="241">
        <f>H402</f>
        <v>585.55</v>
      </c>
      <c r="I400" s="259">
        <f t="shared" si="16"/>
        <v>94.44354838709677</v>
      </c>
    </row>
    <row r="401" spans="1:9" ht="42.75" customHeight="1">
      <c r="A401" s="95"/>
      <c r="B401" s="111" t="s">
        <v>351</v>
      </c>
      <c r="C401" s="101" t="s">
        <v>174</v>
      </c>
      <c r="D401" s="101" t="s">
        <v>199</v>
      </c>
      <c r="E401" s="101" t="s">
        <v>334</v>
      </c>
      <c r="F401" s="101"/>
      <c r="G401" s="241">
        <f>G402+G403</f>
        <v>915.213</v>
      </c>
      <c r="H401" s="241">
        <f>H402+H403</f>
        <v>880.7629999999999</v>
      </c>
      <c r="I401" s="259">
        <f t="shared" si="16"/>
        <v>96.23584892260052</v>
      </c>
    </row>
    <row r="402" spans="1:9" ht="26.25" customHeight="1">
      <c r="A402" s="108"/>
      <c r="B402" s="110" t="s">
        <v>252</v>
      </c>
      <c r="C402" s="101" t="s">
        <v>174</v>
      </c>
      <c r="D402" s="101" t="s">
        <v>199</v>
      </c>
      <c r="E402" s="101" t="s">
        <v>334</v>
      </c>
      <c r="F402" s="101" t="s">
        <v>255</v>
      </c>
      <c r="G402" s="241">
        <v>620</v>
      </c>
      <c r="H402" s="241">
        <v>585.55</v>
      </c>
      <c r="I402" s="259">
        <f t="shared" si="16"/>
        <v>94.44354838709677</v>
      </c>
    </row>
    <row r="403" spans="1:9" ht="25.5">
      <c r="A403" s="108"/>
      <c r="B403" s="111" t="s">
        <v>31</v>
      </c>
      <c r="C403" s="101" t="s">
        <v>174</v>
      </c>
      <c r="D403" s="101" t="s">
        <v>199</v>
      </c>
      <c r="E403" s="101" t="s">
        <v>334</v>
      </c>
      <c r="F403" s="101" t="s">
        <v>72</v>
      </c>
      <c r="G403" s="241">
        <v>295.213</v>
      </c>
      <c r="H403" s="241">
        <v>295.213</v>
      </c>
      <c r="I403" s="259">
        <f t="shared" si="16"/>
        <v>100</v>
      </c>
    </row>
    <row r="404" spans="1:9" ht="15.75" customHeight="1">
      <c r="A404" s="95"/>
      <c r="B404" s="104" t="s">
        <v>610</v>
      </c>
      <c r="C404" s="97" t="s">
        <v>174</v>
      </c>
      <c r="D404" s="97" t="s">
        <v>200</v>
      </c>
      <c r="E404" s="97"/>
      <c r="F404" s="97"/>
      <c r="G404" s="258">
        <v>300</v>
      </c>
      <c r="H404" s="258">
        <v>300</v>
      </c>
      <c r="I404" s="259">
        <f t="shared" si="16"/>
        <v>100</v>
      </c>
    </row>
    <row r="405" spans="1:9" ht="29.25" customHeight="1">
      <c r="A405" s="95"/>
      <c r="B405" s="100" t="s">
        <v>413</v>
      </c>
      <c r="C405" s="101" t="s">
        <v>174</v>
      </c>
      <c r="D405" s="101" t="s">
        <v>200</v>
      </c>
      <c r="E405" s="101" t="s">
        <v>394</v>
      </c>
      <c r="F405" s="101"/>
      <c r="G405" s="241">
        <v>300</v>
      </c>
      <c r="H405" s="241">
        <v>300</v>
      </c>
      <c r="I405" s="259">
        <f t="shared" si="16"/>
        <v>100</v>
      </c>
    </row>
    <row r="406" spans="1:9" ht="27" customHeight="1">
      <c r="A406" s="95"/>
      <c r="B406" s="100" t="s">
        <v>395</v>
      </c>
      <c r="C406" s="101" t="s">
        <v>174</v>
      </c>
      <c r="D406" s="101" t="s">
        <v>200</v>
      </c>
      <c r="E406" s="101" t="s">
        <v>612</v>
      </c>
      <c r="F406" s="101"/>
      <c r="G406" s="241">
        <v>300</v>
      </c>
      <c r="H406" s="241">
        <v>300</v>
      </c>
      <c r="I406" s="259">
        <f t="shared" si="16"/>
        <v>100</v>
      </c>
    </row>
    <row r="407" spans="1:9" ht="57.75" customHeight="1">
      <c r="A407" s="95"/>
      <c r="B407" s="100" t="s">
        <v>614</v>
      </c>
      <c r="C407" s="101" t="s">
        <v>174</v>
      </c>
      <c r="D407" s="101" t="s">
        <v>200</v>
      </c>
      <c r="E407" s="101" t="s">
        <v>613</v>
      </c>
      <c r="F407" s="101"/>
      <c r="G407" s="241">
        <v>300</v>
      </c>
      <c r="H407" s="241">
        <v>300</v>
      </c>
      <c r="I407" s="259">
        <f t="shared" si="16"/>
        <v>100</v>
      </c>
    </row>
    <row r="408" spans="1:9" ht="31.5" customHeight="1">
      <c r="A408" s="108"/>
      <c r="B408" s="100" t="s">
        <v>31</v>
      </c>
      <c r="C408" s="101" t="s">
        <v>174</v>
      </c>
      <c r="D408" s="101" t="s">
        <v>200</v>
      </c>
      <c r="E408" s="101" t="s">
        <v>613</v>
      </c>
      <c r="F408" s="101" t="s">
        <v>72</v>
      </c>
      <c r="G408" s="241">
        <v>300</v>
      </c>
      <c r="H408" s="241">
        <v>300</v>
      </c>
      <c r="I408" s="259">
        <f t="shared" si="16"/>
        <v>100</v>
      </c>
    </row>
    <row r="409" spans="1:9" ht="15">
      <c r="A409" s="95"/>
      <c r="B409" s="196" t="s">
        <v>125</v>
      </c>
      <c r="C409" s="125"/>
      <c r="D409" s="125"/>
      <c r="E409" s="125"/>
      <c r="F409" s="125"/>
      <c r="G409" s="98">
        <f>G14+G118+G125+G167+G190+G253+G313+G345+G397</f>
        <v>482402.16685499984</v>
      </c>
      <c r="H409" s="98">
        <f>H14+H118+H125+H167+H190+H253+H313+H345+H397</f>
        <v>445806.455025</v>
      </c>
      <c r="I409" s="251">
        <f t="shared" si="16"/>
        <v>92.4138583231116</v>
      </c>
    </row>
  </sheetData>
  <sheetProtection/>
  <mergeCells count="17">
    <mergeCell ref="H11:H12"/>
    <mergeCell ref="I11:I12"/>
    <mergeCell ref="C1:I1"/>
    <mergeCell ref="B2:I2"/>
    <mergeCell ref="B3:I3"/>
    <mergeCell ref="A4:I4"/>
    <mergeCell ref="B5:I5"/>
    <mergeCell ref="B9:I9"/>
    <mergeCell ref="F11:F12"/>
    <mergeCell ref="B7:G7"/>
    <mergeCell ref="G11:G12"/>
    <mergeCell ref="B10:F10"/>
    <mergeCell ref="A11:A12"/>
    <mergeCell ref="B11:B12"/>
    <mergeCell ref="C11:C12"/>
    <mergeCell ref="D11:D12"/>
    <mergeCell ref="E11:E1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426"/>
  <sheetViews>
    <sheetView view="pageBreakPreview" zoomScaleSheetLayoutView="100" zoomScalePageLayoutView="0" workbookViewId="0" topLeftCell="A408">
      <selection activeCell="E371" sqref="E371"/>
    </sheetView>
  </sheetViews>
  <sheetFormatPr defaultColWidth="9.00390625" defaultRowHeight="12.75"/>
  <cols>
    <col min="1" max="1" width="4.875" style="90" customWidth="1"/>
    <col min="2" max="2" width="53.625" style="90" customWidth="1"/>
    <col min="3" max="3" width="9.125" style="90" customWidth="1"/>
    <col min="4" max="4" width="8.75390625" style="90" customWidth="1"/>
    <col min="5" max="5" width="13.125" style="90" customWidth="1"/>
    <col min="6" max="6" width="9.125" style="90" customWidth="1"/>
    <col min="7" max="7" width="15.625" style="90" customWidth="1"/>
    <col min="8" max="8" width="13.125" style="90" customWidth="1"/>
    <col min="9" max="9" width="13.625" style="90" customWidth="1"/>
    <col min="10" max="10" width="13.25390625" style="90" bestFit="1" customWidth="1"/>
    <col min="11" max="16384" width="9.125" style="90" customWidth="1"/>
  </cols>
  <sheetData>
    <row r="1" spans="1:9" ht="15">
      <c r="A1" s="136"/>
      <c r="B1" s="216"/>
      <c r="C1" s="285" t="s">
        <v>668</v>
      </c>
      <c r="D1" s="288"/>
      <c r="E1" s="288"/>
      <c r="F1" s="288"/>
      <c r="G1" s="288"/>
      <c r="H1" s="288"/>
      <c r="I1" s="288"/>
    </row>
    <row r="2" spans="1:9" ht="15">
      <c r="A2" s="136"/>
      <c r="B2" s="285" t="s">
        <v>661</v>
      </c>
      <c r="C2" s="285"/>
      <c r="D2" s="288"/>
      <c r="E2" s="288"/>
      <c r="F2" s="288"/>
      <c r="G2" s="288"/>
      <c r="H2" s="288"/>
      <c r="I2" s="288"/>
    </row>
    <row r="3" spans="1:9" ht="15">
      <c r="A3" s="136"/>
      <c r="B3" s="285" t="s">
        <v>13</v>
      </c>
      <c r="C3" s="285"/>
      <c r="D3" s="288"/>
      <c r="E3" s="288"/>
      <c r="F3" s="288"/>
      <c r="G3" s="288"/>
      <c r="H3" s="288"/>
      <c r="I3" s="288"/>
    </row>
    <row r="4" spans="1:9" ht="13.5">
      <c r="A4" s="285" t="s">
        <v>800</v>
      </c>
      <c r="B4" s="287"/>
      <c r="C4" s="287"/>
      <c r="D4" s="288"/>
      <c r="E4" s="288"/>
      <c r="F4" s="288"/>
      <c r="G4" s="288"/>
      <c r="H4" s="288"/>
      <c r="I4" s="288"/>
    </row>
    <row r="5" spans="1:9" ht="15">
      <c r="A5" s="211"/>
      <c r="B5" s="285" t="s">
        <v>801</v>
      </c>
      <c r="C5" s="287"/>
      <c r="D5" s="288"/>
      <c r="E5" s="288"/>
      <c r="F5" s="288"/>
      <c r="G5" s="288"/>
      <c r="H5" s="288"/>
      <c r="I5" s="288"/>
    </row>
    <row r="6" spans="1:7" ht="15">
      <c r="A6" s="219"/>
      <c r="B6" s="219"/>
      <c r="C6" s="220"/>
      <c r="D6" s="210"/>
      <c r="E6" s="210"/>
      <c r="F6" s="210"/>
      <c r="G6" s="210"/>
    </row>
    <row r="7" spans="1:7" ht="15">
      <c r="A7" s="136"/>
      <c r="B7" s="211"/>
      <c r="C7" s="211"/>
      <c r="D7" s="212"/>
      <c r="E7" s="212"/>
      <c r="F7" s="212"/>
      <c r="G7" s="212"/>
    </row>
    <row r="8" spans="2:8" ht="15.75">
      <c r="B8" s="313" t="s">
        <v>802</v>
      </c>
      <c r="C8" s="314"/>
      <c r="D8" s="314"/>
      <c r="E8" s="314"/>
      <c r="F8" s="314"/>
      <c r="G8" s="314"/>
      <c r="H8" s="314"/>
    </row>
    <row r="9" spans="1:7" ht="15.75" customHeight="1">
      <c r="A9" s="291" t="s">
        <v>823</v>
      </c>
      <c r="B9" s="304"/>
      <c r="C9" s="304"/>
      <c r="D9" s="304"/>
      <c r="E9" s="304"/>
      <c r="F9" s="304"/>
      <c r="G9" s="303"/>
    </row>
    <row r="10" spans="1:6" ht="18.75">
      <c r="A10" s="89"/>
      <c r="B10" s="291"/>
      <c r="C10" s="291"/>
      <c r="D10" s="291"/>
      <c r="E10" s="291"/>
      <c r="F10" s="291"/>
    </row>
    <row r="11" spans="1:9" ht="12.75" customHeight="1">
      <c r="A11" s="307" t="s">
        <v>90</v>
      </c>
      <c r="B11" s="309" t="s">
        <v>91</v>
      </c>
      <c r="C11" s="311" t="s">
        <v>92</v>
      </c>
      <c r="D11" s="311" t="s">
        <v>93</v>
      </c>
      <c r="E11" s="311" t="s">
        <v>94</v>
      </c>
      <c r="F11" s="311" t="s">
        <v>95</v>
      </c>
      <c r="G11" s="315" t="s">
        <v>222</v>
      </c>
      <c r="H11" s="307" t="s">
        <v>806</v>
      </c>
      <c r="I11" s="307" t="s">
        <v>809</v>
      </c>
    </row>
    <row r="12" spans="1:9" ht="12.75">
      <c r="A12" s="308"/>
      <c r="B12" s="310"/>
      <c r="C12" s="312"/>
      <c r="D12" s="312"/>
      <c r="E12" s="312"/>
      <c r="F12" s="312"/>
      <c r="G12" s="316"/>
      <c r="H12" s="308"/>
      <c r="I12" s="308"/>
    </row>
    <row r="13" spans="1:9" ht="12.75" customHeight="1">
      <c r="A13" s="91" t="s">
        <v>54</v>
      </c>
      <c r="B13" s="92">
        <v>2</v>
      </c>
      <c r="C13" s="93" t="s">
        <v>55</v>
      </c>
      <c r="D13" s="93" t="s">
        <v>198</v>
      </c>
      <c r="E13" s="93" t="s">
        <v>56</v>
      </c>
      <c r="F13" s="93" t="s">
        <v>57</v>
      </c>
      <c r="G13" s="257"/>
      <c r="H13" s="257"/>
      <c r="I13" s="257"/>
    </row>
    <row r="14" spans="1:9" ht="29.25" customHeight="1">
      <c r="A14" s="95" t="s">
        <v>96</v>
      </c>
      <c r="B14" s="96" t="s">
        <v>97</v>
      </c>
      <c r="C14" s="97" t="s">
        <v>98</v>
      </c>
      <c r="D14" s="97"/>
      <c r="E14" s="97"/>
      <c r="F14" s="97"/>
      <c r="G14" s="258">
        <f aca="true" t="shared" si="0" ref="G14:H16">G15</f>
        <v>9960.00599</v>
      </c>
      <c r="H14" s="258">
        <f t="shared" si="0"/>
        <v>9923.795870000002</v>
      </c>
      <c r="I14" s="259">
        <f aca="true" t="shared" si="1" ref="I14:I19">H14/G14*100</f>
        <v>99.63644479695742</v>
      </c>
    </row>
    <row r="15" spans="1:9" ht="28.5" customHeight="1">
      <c r="A15" s="95"/>
      <c r="B15" s="99" t="s">
        <v>100</v>
      </c>
      <c r="C15" s="97" t="s">
        <v>98</v>
      </c>
      <c r="D15" s="97" t="s">
        <v>101</v>
      </c>
      <c r="E15" s="97"/>
      <c r="F15" s="97"/>
      <c r="G15" s="258">
        <f t="shared" si="0"/>
        <v>9960.00599</v>
      </c>
      <c r="H15" s="258">
        <f t="shared" si="0"/>
        <v>9923.795870000002</v>
      </c>
      <c r="I15" s="259">
        <f t="shared" si="1"/>
        <v>99.63644479695742</v>
      </c>
    </row>
    <row r="16" spans="1:9" ht="17.25" customHeight="1">
      <c r="A16" s="95"/>
      <c r="B16" s="100" t="s">
        <v>212</v>
      </c>
      <c r="C16" s="101" t="s">
        <v>98</v>
      </c>
      <c r="D16" s="101" t="s">
        <v>101</v>
      </c>
      <c r="E16" s="101" t="s">
        <v>270</v>
      </c>
      <c r="F16" s="101"/>
      <c r="G16" s="241">
        <f t="shared" si="0"/>
        <v>9960.00599</v>
      </c>
      <c r="H16" s="241">
        <f t="shared" si="0"/>
        <v>9923.795870000002</v>
      </c>
      <c r="I16" s="259">
        <f t="shared" si="1"/>
        <v>99.63644479695742</v>
      </c>
    </row>
    <row r="17" spans="1:9" ht="53.25" customHeight="1">
      <c r="A17" s="95"/>
      <c r="B17" s="103" t="s">
        <v>339</v>
      </c>
      <c r="C17" s="101" t="s">
        <v>98</v>
      </c>
      <c r="D17" s="101" t="s">
        <v>101</v>
      </c>
      <c r="E17" s="101" t="s">
        <v>271</v>
      </c>
      <c r="F17" s="101"/>
      <c r="G17" s="241">
        <f>G18+G19+G20</f>
        <v>9960.00599</v>
      </c>
      <c r="H17" s="241">
        <f>H18+H19+H20</f>
        <v>9923.795870000002</v>
      </c>
      <c r="I17" s="259">
        <f t="shared" si="1"/>
        <v>99.63644479695742</v>
      </c>
    </row>
    <row r="18" spans="1:9" ht="51.75" customHeight="1">
      <c r="A18" s="95"/>
      <c r="B18" s="103" t="s">
        <v>251</v>
      </c>
      <c r="C18" s="101" t="s">
        <v>98</v>
      </c>
      <c r="D18" s="101" t="s">
        <v>101</v>
      </c>
      <c r="E18" s="101" t="s">
        <v>271</v>
      </c>
      <c r="F18" s="101" t="s">
        <v>254</v>
      </c>
      <c r="G18" s="241">
        <v>9385.63601</v>
      </c>
      <c r="H18" s="241">
        <v>9352.93214</v>
      </c>
      <c r="I18" s="259">
        <f t="shared" si="1"/>
        <v>99.65155403464236</v>
      </c>
    </row>
    <row r="19" spans="1:9" ht="27.75" customHeight="1">
      <c r="A19" s="95"/>
      <c r="B19" s="103" t="s">
        <v>252</v>
      </c>
      <c r="C19" s="101" t="s">
        <v>98</v>
      </c>
      <c r="D19" s="101" t="s">
        <v>101</v>
      </c>
      <c r="E19" s="101" t="s">
        <v>271</v>
      </c>
      <c r="F19" s="101" t="s">
        <v>255</v>
      </c>
      <c r="G19" s="241">
        <v>574.36998</v>
      </c>
      <c r="H19" s="241">
        <v>570.86373</v>
      </c>
      <c r="I19" s="259">
        <f t="shared" si="1"/>
        <v>99.38954852758843</v>
      </c>
    </row>
    <row r="20" spans="1:9" ht="18.75" customHeight="1">
      <c r="A20" s="95"/>
      <c r="B20" s="103" t="s">
        <v>253</v>
      </c>
      <c r="C20" s="101" t="s">
        <v>98</v>
      </c>
      <c r="D20" s="101" t="s">
        <v>101</v>
      </c>
      <c r="E20" s="101" t="s">
        <v>271</v>
      </c>
      <c r="F20" s="101" t="s">
        <v>256</v>
      </c>
      <c r="G20" s="241">
        <v>0</v>
      </c>
      <c r="H20" s="241">
        <v>0</v>
      </c>
      <c r="I20" s="259">
        <v>0</v>
      </c>
    </row>
    <row r="21" spans="1:9" ht="15">
      <c r="A21" s="95" t="s">
        <v>102</v>
      </c>
      <c r="B21" s="96" t="s">
        <v>103</v>
      </c>
      <c r="C21" s="97" t="s">
        <v>104</v>
      </c>
      <c r="D21" s="97"/>
      <c r="E21" s="97"/>
      <c r="F21" s="97"/>
      <c r="G21" s="258">
        <f>G22+G26+G46+G50+G76+G82+G90+G107+G123+G135+G148+G161+G164+G172+G192+G217+G223+G228+G240+G253+G267+G273</f>
        <v>405604.1321800001</v>
      </c>
      <c r="H21" s="258">
        <f>H22+H26+H46+H50+H76+H82+H90+H107+H123+H135+H148+H161+H164+H172+H192+H217+H223+H228+H240+H253+H267+H273</f>
        <v>376719.37866000005</v>
      </c>
      <c r="I21" s="259">
        <f aca="true" t="shared" si="2" ref="I21:I84">H21/G21*100</f>
        <v>92.87858499745721</v>
      </c>
    </row>
    <row r="22" spans="1:9" ht="30" customHeight="1">
      <c r="A22" s="95"/>
      <c r="B22" s="104" t="s">
        <v>128</v>
      </c>
      <c r="C22" s="97" t="s">
        <v>104</v>
      </c>
      <c r="D22" s="97" t="s">
        <v>105</v>
      </c>
      <c r="E22" s="97"/>
      <c r="F22" s="97"/>
      <c r="G22" s="258">
        <f aca="true" t="shared" si="3" ref="G22:H24">G23</f>
        <v>3851.62107</v>
      </c>
      <c r="H22" s="258">
        <f t="shared" si="3"/>
        <v>3141.27208</v>
      </c>
      <c r="I22" s="259">
        <f t="shared" si="2"/>
        <v>81.55714238005245</v>
      </c>
    </row>
    <row r="23" spans="1:9" ht="15">
      <c r="A23" s="95"/>
      <c r="B23" s="100" t="s">
        <v>212</v>
      </c>
      <c r="C23" s="101" t="s">
        <v>104</v>
      </c>
      <c r="D23" s="101" t="s">
        <v>105</v>
      </c>
      <c r="E23" s="101" t="s">
        <v>289</v>
      </c>
      <c r="F23" s="101"/>
      <c r="G23" s="241">
        <f t="shared" si="3"/>
        <v>3851.62107</v>
      </c>
      <c r="H23" s="241">
        <f t="shared" si="3"/>
        <v>3141.27208</v>
      </c>
      <c r="I23" s="259">
        <f t="shared" si="2"/>
        <v>81.55714238005245</v>
      </c>
    </row>
    <row r="24" spans="1:9" ht="14.25" customHeight="1">
      <c r="A24" s="95"/>
      <c r="B24" s="103" t="s">
        <v>358</v>
      </c>
      <c r="C24" s="101" t="s">
        <v>104</v>
      </c>
      <c r="D24" s="101" t="s">
        <v>105</v>
      </c>
      <c r="E24" s="101" t="s">
        <v>290</v>
      </c>
      <c r="F24" s="101"/>
      <c r="G24" s="241">
        <f t="shared" si="3"/>
        <v>3851.62107</v>
      </c>
      <c r="H24" s="241">
        <f t="shared" si="3"/>
        <v>3141.27208</v>
      </c>
      <c r="I24" s="259">
        <f t="shared" si="2"/>
        <v>81.55714238005245</v>
      </c>
    </row>
    <row r="25" spans="1:9" ht="51.75" customHeight="1">
      <c r="A25" s="95"/>
      <c r="B25" s="103" t="s">
        <v>251</v>
      </c>
      <c r="C25" s="101" t="s">
        <v>104</v>
      </c>
      <c r="D25" s="101" t="s">
        <v>105</v>
      </c>
      <c r="E25" s="101" t="s">
        <v>290</v>
      </c>
      <c r="F25" s="101" t="s">
        <v>254</v>
      </c>
      <c r="G25" s="241">
        <v>3851.62107</v>
      </c>
      <c r="H25" s="241">
        <v>3141.27208</v>
      </c>
      <c r="I25" s="259">
        <f t="shared" si="2"/>
        <v>81.55714238005245</v>
      </c>
    </row>
    <row r="26" spans="1:9" ht="41.25" customHeight="1">
      <c r="A26" s="95"/>
      <c r="B26" s="104" t="s">
        <v>106</v>
      </c>
      <c r="C26" s="97" t="s">
        <v>104</v>
      </c>
      <c r="D26" s="97" t="s">
        <v>65</v>
      </c>
      <c r="E26" s="97"/>
      <c r="F26" s="97"/>
      <c r="G26" s="258">
        <f>G27+G34</f>
        <v>22059.590910000003</v>
      </c>
      <c r="H26" s="258">
        <f>H27+H34</f>
        <v>21281.02162</v>
      </c>
      <c r="I26" s="259">
        <f t="shared" si="2"/>
        <v>96.4706086655167</v>
      </c>
    </row>
    <row r="27" spans="1:9" ht="16.5" customHeight="1">
      <c r="A27" s="95"/>
      <c r="B27" s="100" t="s">
        <v>212</v>
      </c>
      <c r="C27" s="101" t="s">
        <v>104</v>
      </c>
      <c r="D27" s="101" t="s">
        <v>65</v>
      </c>
      <c r="E27" s="101" t="s">
        <v>289</v>
      </c>
      <c r="F27" s="101"/>
      <c r="G27" s="241">
        <f>G28+G31</f>
        <v>19353.22804</v>
      </c>
      <c r="H27" s="241">
        <f>H28+H31</f>
        <v>18664.95089</v>
      </c>
      <c r="I27" s="259">
        <f t="shared" si="2"/>
        <v>96.44360543586092</v>
      </c>
    </row>
    <row r="28" spans="1:9" ht="52.5" customHeight="1">
      <c r="A28" s="95"/>
      <c r="B28" s="107" t="s">
        <v>339</v>
      </c>
      <c r="C28" s="101" t="s">
        <v>104</v>
      </c>
      <c r="D28" s="101" t="s">
        <v>65</v>
      </c>
      <c r="E28" s="101" t="s">
        <v>271</v>
      </c>
      <c r="F28" s="101"/>
      <c r="G28" s="241">
        <f>G29+G30</f>
        <v>18194.22804</v>
      </c>
      <c r="H28" s="241">
        <f>H29+H30</f>
        <v>17724.30986</v>
      </c>
      <c r="I28" s="259">
        <f t="shared" si="2"/>
        <v>97.41721287120902</v>
      </c>
    </row>
    <row r="29" spans="1:9" ht="54" customHeight="1">
      <c r="A29" s="95"/>
      <c r="B29" s="103" t="s">
        <v>251</v>
      </c>
      <c r="C29" s="101" t="s">
        <v>104</v>
      </c>
      <c r="D29" s="101" t="s">
        <v>65</v>
      </c>
      <c r="E29" s="101" t="s">
        <v>271</v>
      </c>
      <c r="F29" s="101" t="s">
        <v>254</v>
      </c>
      <c r="G29" s="241">
        <v>14531.09872</v>
      </c>
      <c r="H29" s="241">
        <v>14319.85823</v>
      </c>
      <c r="I29" s="259">
        <f t="shared" si="2"/>
        <v>98.54628687017825</v>
      </c>
    </row>
    <row r="30" spans="1:9" ht="30" customHeight="1">
      <c r="A30" s="95"/>
      <c r="B30" s="103" t="s">
        <v>252</v>
      </c>
      <c r="C30" s="101" t="s">
        <v>104</v>
      </c>
      <c r="D30" s="101" t="s">
        <v>65</v>
      </c>
      <c r="E30" s="101" t="s">
        <v>271</v>
      </c>
      <c r="F30" s="101" t="s">
        <v>255</v>
      </c>
      <c r="G30" s="241">
        <v>3663.12932</v>
      </c>
      <c r="H30" s="241">
        <v>3404.45163</v>
      </c>
      <c r="I30" s="259">
        <f t="shared" si="2"/>
        <v>92.93834130868194</v>
      </c>
    </row>
    <row r="31" spans="1:9" ht="53.25" customHeight="1">
      <c r="A31" s="95"/>
      <c r="B31" s="100" t="s">
        <v>360</v>
      </c>
      <c r="C31" s="101" t="s">
        <v>104</v>
      </c>
      <c r="D31" s="101" t="s">
        <v>65</v>
      </c>
      <c r="E31" s="101" t="s">
        <v>291</v>
      </c>
      <c r="F31" s="101"/>
      <c r="G31" s="241">
        <f>G32+G33</f>
        <v>1159</v>
      </c>
      <c r="H31" s="241">
        <f>H32+H33</f>
        <v>940.64103</v>
      </c>
      <c r="I31" s="259">
        <f t="shared" si="2"/>
        <v>81.15970923209663</v>
      </c>
    </row>
    <row r="32" spans="1:9" ht="51.75" customHeight="1">
      <c r="A32" s="95"/>
      <c r="B32" s="103" t="s">
        <v>251</v>
      </c>
      <c r="C32" s="101" t="s">
        <v>104</v>
      </c>
      <c r="D32" s="101" t="s">
        <v>65</v>
      </c>
      <c r="E32" s="101" t="s">
        <v>291</v>
      </c>
      <c r="F32" s="101" t="s">
        <v>254</v>
      </c>
      <c r="G32" s="241">
        <v>957.196</v>
      </c>
      <c r="H32" s="241">
        <v>860.64103</v>
      </c>
      <c r="I32" s="259">
        <f t="shared" si="2"/>
        <v>89.91272738289754</v>
      </c>
    </row>
    <row r="33" spans="1:9" ht="28.5" customHeight="1">
      <c r="A33" s="95"/>
      <c r="B33" s="103" t="s">
        <v>252</v>
      </c>
      <c r="C33" s="101" t="s">
        <v>104</v>
      </c>
      <c r="D33" s="101" t="s">
        <v>65</v>
      </c>
      <c r="E33" s="101" t="s">
        <v>291</v>
      </c>
      <c r="F33" s="101" t="s">
        <v>255</v>
      </c>
      <c r="G33" s="241">
        <v>201.804</v>
      </c>
      <c r="H33" s="241">
        <v>80</v>
      </c>
      <c r="I33" s="259">
        <f t="shared" si="2"/>
        <v>39.6424253235813</v>
      </c>
    </row>
    <row r="34" spans="1:9" ht="28.5" customHeight="1">
      <c r="A34" s="95"/>
      <c r="B34" s="103" t="s">
        <v>402</v>
      </c>
      <c r="C34" s="101" t="s">
        <v>104</v>
      </c>
      <c r="D34" s="101" t="s">
        <v>65</v>
      </c>
      <c r="E34" s="101" t="s">
        <v>285</v>
      </c>
      <c r="F34" s="101"/>
      <c r="G34" s="241">
        <f>G35+G39</f>
        <v>2706.36287</v>
      </c>
      <c r="H34" s="241">
        <f>H35+H39</f>
        <v>2616.07073</v>
      </c>
      <c r="I34" s="259">
        <f t="shared" si="2"/>
        <v>96.66370903174561</v>
      </c>
    </row>
    <row r="35" spans="1:9" ht="19.5" customHeight="1">
      <c r="A35" s="95"/>
      <c r="B35" s="103" t="s">
        <v>361</v>
      </c>
      <c r="C35" s="101" t="s">
        <v>104</v>
      </c>
      <c r="D35" s="101" t="s">
        <v>65</v>
      </c>
      <c r="E35" s="101" t="s">
        <v>362</v>
      </c>
      <c r="F35" s="101"/>
      <c r="G35" s="241">
        <f>G36</f>
        <v>898.7900000000001</v>
      </c>
      <c r="H35" s="241">
        <f>H36</f>
        <v>898.7688</v>
      </c>
      <c r="I35" s="259">
        <f t="shared" si="2"/>
        <v>99.99764127326739</v>
      </c>
    </row>
    <row r="36" spans="1:9" ht="41.25" customHeight="1">
      <c r="A36" s="95"/>
      <c r="B36" s="100" t="s">
        <v>363</v>
      </c>
      <c r="C36" s="101" t="s">
        <v>104</v>
      </c>
      <c r="D36" s="101" t="s">
        <v>65</v>
      </c>
      <c r="E36" s="101" t="s">
        <v>292</v>
      </c>
      <c r="F36" s="101"/>
      <c r="G36" s="241">
        <f>G37+G38</f>
        <v>898.7900000000001</v>
      </c>
      <c r="H36" s="241">
        <f>H37+H38</f>
        <v>898.7688</v>
      </c>
      <c r="I36" s="259">
        <f t="shared" si="2"/>
        <v>99.99764127326739</v>
      </c>
    </row>
    <row r="37" spans="1:9" ht="53.25" customHeight="1">
      <c r="A37" s="95"/>
      <c r="B37" s="103" t="s">
        <v>251</v>
      </c>
      <c r="C37" s="101" t="s">
        <v>104</v>
      </c>
      <c r="D37" s="101" t="s">
        <v>65</v>
      </c>
      <c r="E37" s="101" t="s">
        <v>292</v>
      </c>
      <c r="F37" s="101" t="s">
        <v>254</v>
      </c>
      <c r="G37" s="241">
        <v>878.1738</v>
      </c>
      <c r="H37" s="241">
        <v>878.1738</v>
      </c>
      <c r="I37" s="259">
        <f t="shared" si="2"/>
        <v>100</v>
      </c>
    </row>
    <row r="38" spans="1:9" ht="27" customHeight="1">
      <c r="A38" s="95"/>
      <c r="B38" s="103" t="s">
        <v>252</v>
      </c>
      <c r="C38" s="101" t="s">
        <v>104</v>
      </c>
      <c r="D38" s="101" t="s">
        <v>65</v>
      </c>
      <c r="E38" s="101" t="s">
        <v>292</v>
      </c>
      <c r="F38" s="101" t="s">
        <v>255</v>
      </c>
      <c r="G38" s="241">
        <v>20.6162</v>
      </c>
      <c r="H38" s="241">
        <v>20.595</v>
      </c>
      <c r="I38" s="259">
        <f t="shared" si="2"/>
        <v>99.89716824633057</v>
      </c>
    </row>
    <row r="39" spans="1:9" ht="17.25" customHeight="1">
      <c r="A39" s="95"/>
      <c r="B39" s="103" t="s">
        <v>356</v>
      </c>
      <c r="C39" s="101" t="s">
        <v>104</v>
      </c>
      <c r="D39" s="101" t="s">
        <v>65</v>
      </c>
      <c r="E39" s="101" t="s">
        <v>286</v>
      </c>
      <c r="F39" s="101"/>
      <c r="G39" s="241">
        <f>G40+G43</f>
        <v>1807.57287</v>
      </c>
      <c r="H39" s="241">
        <f>H40+H43</f>
        <v>1717.3019299999999</v>
      </c>
      <c r="I39" s="259">
        <f t="shared" si="2"/>
        <v>95.00595845964428</v>
      </c>
    </row>
    <row r="40" spans="1:9" ht="57.75" customHeight="1">
      <c r="A40" s="95"/>
      <c r="B40" s="103" t="s">
        <v>364</v>
      </c>
      <c r="C40" s="101" t="s">
        <v>104</v>
      </c>
      <c r="D40" s="101" t="s">
        <v>65</v>
      </c>
      <c r="E40" s="101" t="s">
        <v>293</v>
      </c>
      <c r="F40" s="101"/>
      <c r="G40" s="241">
        <f>G41+G42</f>
        <v>1391.10287</v>
      </c>
      <c r="H40" s="241">
        <f>H41+H42</f>
        <v>1307.20104</v>
      </c>
      <c r="I40" s="259">
        <f t="shared" si="2"/>
        <v>93.96868256047807</v>
      </c>
    </row>
    <row r="41" spans="1:9" ht="52.5" customHeight="1">
      <c r="A41" s="95"/>
      <c r="B41" s="103" t="s">
        <v>251</v>
      </c>
      <c r="C41" s="101" t="s">
        <v>104</v>
      </c>
      <c r="D41" s="101" t="s">
        <v>65</v>
      </c>
      <c r="E41" s="101" t="s">
        <v>293</v>
      </c>
      <c r="F41" s="101" t="s">
        <v>254</v>
      </c>
      <c r="G41" s="241">
        <v>993.90387</v>
      </c>
      <c r="H41" s="241">
        <v>988.75472</v>
      </c>
      <c r="I41" s="259">
        <f t="shared" si="2"/>
        <v>99.48192675816827</v>
      </c>
    </row>
    <row r="42" spans="1:9" ht="28.5" customHeight="1">
      <c r="A42" s="95"/>
      <c r="B42" s="103" t="s">
        <v>252</v>
      </c>
      <c r="C42" s="101" t="s">
        <v>104</v>
      </c>
      <c r="D42" s="101" t="s">
        <v>65</v>
      </c>
      <c r="E42" s="101" t="s">
        <v>293</v>
      </c>
      <c r="F42" s="101" t="s">
        <v>255</v>
      </c>
      <c r="G42" s="241">
        <v>397.199</v>
      </c>
      <c r="H42" s="241">
        <v>318.44632</v>
      </c>
      <c r="I42" s="259">
        <f t="shared" si="2"/>
        <v>80.17299137208302</v>
      </c>
    </row>
    <row r="43" spans="1:9" ht="55.5" customHeight="1">
      <c r="A43" s="95"/>
      <c r="B43" s="103" t="s">
        <v>365</v>
      </c>
      <c r="C43" s="101" t="s">
        <v>104</v>
      </c>
      <c r="D43" s="101" t="s">
        <v>65</v>
      </c>
      <c r="E43" s="101" t="s">
        <v>294</v>
      </c>
      <c r="F43" s="101"/>
      <c r="G43" s="241">
        <f>G44+G45</f>
        <v>416.46999999999997</v>
      </c>
      <c r="H43" s="241">
        <f>H44+H45</f>
        <v>410.10089</v>
      </c>
      <c r="I43" s="259">
        <f t="shared" si="2"/>
        <v>98.4706917665138</v>
      </c>
    </row>
    <row r="44" spans="1:9" ht="54" customHeight="1">
      <c r="A44" s="95"/>
      <c r="B44" s="103" t="s">
        <v>251</v>
      </c>
      <c r="C44" s="101" t="s">
        <v>104</v>
      </c>
      <c r="D44" s="101" t="s">
        <v>65</v>
      </c>
      <c r="E44" s="101" t="s">
        <v>294</v>
      </c>
      <c r="F44" s="101" t="s">
        <v>254</v>
      </c>
      <c r="G44" s="241">
        <v>410.10089</v>
      </c>
      <c r="H44" s="241">
        <v>410.10089</v>
      </c>
      <c r="I44" s="259">
        <f t="shared" si="2"/>
        <v>100</v>
      </c>
    </row>
    <row r="45" spans="1:9" ht="26.25" customHeight="1">
      <c r="A45" s="95"/>
      <c r="B45" s="103" t="s">
        <v>252</v>
      </c>
      <c r="C45" s="101" t="s">
        <v>104</v>
      </c>
      <c r="D45" s="101" t="s">
        <v>65</v>
      </c>
      <c r="E45" s="101" t="s">
        <v>294</v>
      </c>
      <c r="F45" s="101" t="s">
        <v>255</v>
      </c>
      <c r="G45" s="241">
        <v>6.36911</v>
      </c>
      <c r="H45" s="241">
        <v>0</v>
      </c>
      <c r="I45" s="259">
        <f t="shared" si="2"/>
        <v>0</v>
      </c>
    </row>
    <row r="46" spans="1:9" ht="16.5" customHeight="1">
      <c r="A46" s="95"/>
      <c r="B46" s="96" t="s">
        <v>66</v>
      </c>
      <c r="C46" s="97" t="s">
        <v>104</v>
      </c>
      <c r="D46" s="97" t="s">
        <v>175</v>
      </c>
      <c r="E46" s="97"/>
      <c r="F46" s="97"/>
      <c r="G46" s="258">
        <f aca="true" t="shared" si="4" ref="G46:H48">G47</f>
        <v>270</v>
      </c>
      <c r="H46" s="258">
        <f t="shared" si="4"/>
        <v>0</v>
      </c>
      <c r="I46" s="259">
        <f t="shared" si="2"/>
        <v>0</v>
      </c>
    </row>
    <row r="47" spans="1:9" ht="16.5" customHeight="1">
      <c r="A47" s="108"/>
      <c r="B47" s="105" t="s">
        <v>212</v>
      </c>
      <c r="C47" s="101" t="s">
        <v>104</v>
      </c>
      <c r="D47" s="101" t="s">
        <v>175</v>
      </c>
      <c r="E47" s="101" t="s">
        <v>289</v>
      </c>
      <c r="F47" s="101"/>
      <c r="G47" s="241">
        <f t="shared" si="4"/>
        <v>270</v>
      </c>
      <c r="H47" s="241">
        <f t="shared" si="4"/>
        <v>0</v>
      </c>
      <c r="I47" s="259">
        <f t="shared" si="2"/>
        <v>0</v>
      </c>
    </row>
    <row r="48" spans="1:9" ht="16.5" customHeight="1">
      <c r="A48" s="108"/>
      <c r="B48" s="100" t="s">
        <v>366</v>
      </c>
      <c r="C48" s="101" t="s">
        <v>104</v>
      </c>
      <c r="D48" s="101" t="s">
        <v>175</v>
      </c>
      <c r="E48" s="101" t="s">
        <v>295</v>
      </c>
      <c r="F48" s="101"/>
      <c r="G48" s="241">
        <f t="shared" si="4"/>
        <v>270</v>
      </c>
      <c r="H48" s="241">
        <f t="shared" si="4"/>
        <v>0</v>
      </c>
      <c r="I48" s="259">
        <f t="shared" si="2"/>
        <v>0</v>
      </c>
    </row>
    <row r="49" spans="1:9" ht="15" customHeight="1">
      <c r="A49" s="108"/>
      <c r="B49" s="103" t="s">
        <v>253</v>
      </c>
      <c r="C49" s="101" t="s">
        <v>104</v>
      </c>
      <c r="D49" s="101" t="s">
        <v>175</v>
      </c>
      <c r="E49" s="101" t="s">
        <v>295</v>
      </c>
      <c r="F49" s="101" t="s">
        <v>256</v>
      </c>
      <c r="G49" s="241">
        <f>500-230</f>
        <v>270</v>
      </c>
      <c r="H49" s="241">
        <v>0</v>
      </c>
      <c r="I49" s="259">
        <f t="shared" si="2"/>
        <v>0</v>
      </c>
    </row>
    <row r="50" spans="1:9" ht="20.25" customHeight="1">
      <c r="A50" s="95"/>
      <c r="B50" s="104" t="s">
        <v>67</v>
      </c>
      <c r="C50" s="97" t="s">
        <v>104</v>
      </c>
      <c r="D50" s="97" t="s">
        <v>155</v>
      </c>
      <c r="E50" s="97"/>
      <c r="F50" s="97"/>
      <c r="G50" s="258">
        <f>G51+G56+G61+G74</f>
        <v>42012.15879</v>
      </c>
      <c r="H50" s="258">
        <f>H51+H56+H61+H74</f>
        <v>27190.590350000002</v>
      </c>
      <c r="I50" s="259">
        <f t="shared" si="2"/>
        <v>64.72076449561568</v>
      </c>
    </row>
    <row r="51" spans="1:9" ht="54.75" customHeight="1">
      <c r="A51" s="95"/>
      <c r="B51" s="110" t="s">
        <v>573</v>
      </c>
      <c r="C51" s="101" t="s">
        <v>104</v>
      </c>
      <c r="D51" s="101" t="s">
        <v>155</v>
      </c>
      <c r="E51" s="101" t="s">
        <v>368</v>
      </c>
      <c r="F51" s="101"/>
      <c r="G51" s="241">
        <f>G52+G54</f>
        <v>517.8426000000001</v>
      </c>
      <c r="H51" s="241">
        <f>H52+H54</f>
        <v>517.8426000000001</v>
      </c>
      <c r="I51" s="259">
        <f t="shared" si="2"/>
        <v>100</v>
      </c>
    </row>
    <row r="52" spans="1:9" ht="39" customHeight="1">
      <c r="A52" s="95"/>
      <c r="B52" s="110" t="s">
        <v>296</v>
      </c>
      <c r="C52" s="101" t="s">
        <v>104</v>
      </c>
      <c r="D52" s="101" t="s">
        <v>155</v>
      </c>
      <c r="E52" s="101" t="s">
        <v>297</v>
      </c>
      <c r="F52" s="101"/>
      <c r="G52" s="241">
        <f>G53</f>
        <v>47.0766</v>
      </c>
      <c r="H52" s="241">
        <f>H53</f>
        <v>47.0766</v>
      </c>
      <c r="I52" s="259">
        <f t="shared" si="2"/>
        <v>100</v>
      </c>
    </row>
    <row r="53" spans="1:9" ht="30.75" customHeight="1">
      <c r="A53" s="95"/>
      <c r="B53" s="111" t="s">
        <v>489</v>
      </c>
      <c r="C53" s="101" t="s">
        <v>104</v>
      </c>
      <c r="D53" s="101" t="s">
        <v>155</v>
      </c>
      <c r="E53" s="101" t="s">
        <v>297</v>
      </c>
      <c r="F53" s="101" t="s">
        <v>72</v>
      </c>
      <c r="G53" s="241">
        <v>47.0766</v>
      </c>
      <c r="H53" s="241">
        <v>47.0766</v>
      </c>
      <c r="I53" s="259">
        <f t="shared" si="2"/>
        <v>100</v>
      </c>
    </row>
    <row r="54" spans="1:9" ht="39" customHeight="1">
      <c r="A54" s="95"/>
      <c r="B54" s="110" t="s">
        <v>619</v>
      </c>
      <c r="C54" s="101" t="s">
        <v>104</v>
      </c>
      <c r="D54" s="101" t="s">
        <v>155</v>
      </c>
      <c r="E54" s="101" t="s">
        <v>620</v>
      </c>
      <c r="F54" s="101"/>
      <c r="G54" s="241">
        <f>G55</f>
        <v>470.766</v>
      </c>
      <c r="H54" s="241">
        <f>H55</f>
        <v>470.766</v>
      </c>
      <c r="I54" s="259">
        <f t="shared" si="2"/>
        <v>100</v>
      </c>
    </row>
    <row r="55" spans="1:9" ht="29.25" customHeight="1">
      <c r="A55" s="95"/>
      <c r="B55" s="111" t="s">
        <v>489</v>
      </c>
      <c r="C55" s="101" t="s">
        <v>104</v>
      </c>
      <c r="D55" s="101" t="s">
        <v>155</v>
      </c>
      <c r="E55" s="101" t="s">
        <v>620</v>
      </c>
      <c r="F55" s="101" t="s">
        <v>72</v>
      </c>
      <c r="G55" s="241">
        <v>470.766</v>
      </c>
      <c r="H55" s="241">
        <v>470.766</v>
      </c>
      <c r="I55" s="259">
        <f t="shared" si="2"/>
        <v>100</v>
      </c>
    </row>
    <row r="56" spans="1:9" ht="54.75" customHeight="1">
      <c r="A56" s="95"/>
      <c r="B56" s="110" t="s">
        <v>515</v>
      </c>
      <c r="C56" s="101" t="s">
        <v>104</v>
      </c>
      <c r="D56" s="101" t="s">
        <v>155</v>
      </c>
      <c r="E56" s="101" t="s">
        <v>520</v>
      </c>
      <c r="F56" s="101"/>
      <c r="G56" s="241">
        <f>G57+G59</f>
        <v>1100</v>
      </c>
      <c r="H56" s="241">
        <f>H57+H59</f>
        <v>1050.02298</v>
      </c>
      <c r="I56" s="259">
        <f t="shared" si="2"/>
        <v>95.45663454545455</v>
      </c>
    </row>
    <row r="57" spans="1:9" ht="37.5" customHeight="1">
      <c r="A57" s="95"/>
      <c r="B57" s="110" t="s">
        <v>516</v>
      </c>
      <c r="C57" s="101" t="s">
        <v>104</v>
      </c>
      <c r="D57" s="101" t="s">
        <v>155</v>
      </c>
      <c r="E57" s="101" t="s">
        <v>517</v>
      </c>
      <c r="F57" s="101"/>
      <c r="G57" s="241">
        <f>G58</f>
        <v>1000</v>
      </c>
      <c r="H57" s="241">
        <f>H58</f>
        <v>955.25799</v>
      </c>
      <c r="I57" s="259">
        <f t="shared" si="2"/>
        <v>95.525799</v>
      </c>
    </row>
    <row r="58" spans="1:9" ht="29.25" customHeight="1">
      <c r="A58" s="95"/>
      <c r="B58" s="111" t="s">
        <v>252</v>
      </c>
      <c r="C58" s="101" t="s">
        <v>104</v>
      </c>
      <c r="D58" s="101" t="s">
        <v>155</v>
      </c>
      <c r="E58" s="101" t="s">
        <v>517</v>
      </c>
      <c r="F58" s="101" t="s">
        <v>255</v>
      </c>
      <c r="G58" s="241">
        <v>1000</v>
      </c>
      <c r="H58" s="241">
        <v>955.25799</v>
      </c>
      <c r="I58" s="259">
        <f t="shared" si="2"/>
        <v>95.525799</v>
      </c>
    </row>
    <row r="59" spans="1:9" ht="42.75" customHeight="1">
      <c r="A59" s="95"/>
      <c r="B59" s="110" t="s">
        <v>518</v>
      </c>
      <c r="C59" s="101" t="s">
        <v>104</v>
      </c>
      <c r="D59" s="101" t="s">
        <v>155</v>
      </c>
      <c r="E59" s="101" t="s">
        <v>514</v>
      </c>
      <c r="F59" s="101"/>
      <c r="G59" s="241">
        <f>G60</f>
        <v>100</v>
      </c>
      <c r="H59" s="241">
        <f>H60</f>
        <v>94.76499</v>
      </c>
      <c r="I59" s="259">
        <f t="shared" si="2"/>
        <v>94.76499</v>
      </c>
    </row>
    <row r="60" spans="1:9" ht="31.5" customHeight="1">
      <c r="A60" s="95"/>
      <c r="B60" s="111" t="s">
        <v>252</v>
      </c>
      <c r="C60" s="101" t="s">
        <v>104</v>
      </c>
      <c r="D60" s="101" t="s">
        <v>155</v>
      </c>
      <c r="E60" s="101" t="s">
        <v>519</v>
      </c>
      <c r="F60" s="101" t="s">
        <v>255</v>
      </c>
      <c r="G60" s="241">
        <v>100</v>
      </c>
      <c r="H60" s="241">
        <v>94.76499</v>
      </c>
      <c r="I60" s="259">
        <f t="shared" si="2"/>
        <v>94.76499</v>
      </c>
    </row>
    <row r="61" spans="1:9" ht="17.25" customHeight="1">
      <c r="A61" s="95"/>
      <c r="B61" s="100" t="s">
        <v>212</v>
      </c>
      <c r="C61" s="101" t="s">
        <v>104</v>
      </c>
      <c r="D61" s="101" t="s">
        <v>155</v>
      </c>
      <c r="E61" s="101" t="s">
        <v>289</v>
      </c>
      <c r="F61" s="101"/>
      <c r="G61" s="260">
        <f>G62+G64+G68+G72</f>
        <v>26764.57265</v>
      </c>
      <c r="H61" s="260">
        <f>H62+H64+H68+H72</f>
        <v>25622.72477</v>
      </c>
      <c r="I61" s="259">
        <f t="shared" si="2"/>
        <v>95.73373393652898</v>
      </c>
    </row>
    <row r="62" spans="1:9" ht="39.75" customHeight="1">
      <c r="A62" s="95"/>
      <c r="B62" s="100" t="s">
        <v>369</v>
      </c>
      <c r="C62" s="101" t="s">
        <v>104</v>
      </c>
      <c r="D62" s="101" t="s">
        <v>155</v>
      </c>
      <c r="E62" s="101" t="s">
        <v>300</v>
      </c>
      <c r="F62" s="101"/>
      <c r="G62" s="241">
        <f>G63</f>
        <v>404.145</v>
      </c>
      <c r="H62" s="241">
        <f>H63</f>
        <v>289.74324</v>
      </c>
      <c r="I62" s="259">
        <f t="shared" si="2"/>
        <v>71.69289240247932</v>
      </c>
    </row>
    <row r="63" spans="1:9" ht="25.5" customHeight="1">
      <c r="A63" s="95"/>
      <c r="B63" s="103" t="s">
        <v>252</v>
      </c>
      <c r="C63" s="101" t="s">
        <v>104</v>
      </c>
      <c r="D63" s="101" t="s">
        <v>155</v>
      </c>
      <c r="E63" s="101" t="s">
        <v>300</v>
      </c>
      <c r="F63" s="101" t="s">
        <v>255</v>
      </c>
      <c r="G63" s="241">
        <v>404.145</v>
      </c>
      <c r="H63" s="241">
        <v>289.74324</v>
      </c>
      <c r="I63" s="259">
        <f t="shared" si="2"/>
        <v>71.69289240247932</v>
      </c>
    </row>
    <row r="64" spans="1:9" ht="42.75" customHeight="1">
      <c r="A64" s="95"/>
      <c r="B64" s="100" t="s">
        <v>370</v>
      </c>
      <c r="C64" s="101" t="s">
        <v>104</v>
      </c>
      <c r="D64" s="101" t="s">
        <v>155</v>
      </c>
      <c r="E64" s="101" t="s">
        <v>301</v>
      </c>
      <c r="F64" s="101"/>
      <c r="G64" s="241">
        <f>G65+G66+G67</f>
        <v>9853.82624</v>
      </c>
      <c r="H64" s="241">
        <f>H65+H66+H67</f>
        <v>9246.80073</v>
      </c>
      <c r="I64" s="259">
        <f t="shared" si="2"/>
        <v>93.83969744122463</v>
      </c>
    </row>
    <row r="65" spans="1:9" ht="52.5" customHeight="1">
      <c r="A65" s="95"/>
      <c r="B65" s="103" t="s">
        <v>251</v>
      </c>
      <c r="C65" s="101" t="s">
        <v>104</v>
      </c>
      <c r="D65" s="101" t="s">
        <v>155</v>
      </c>
      <c r="E65" s="101" t="s">
        <v>301</v>
      </c>
      <c r="F65" s="101" t="s">
        <v>254</v>
      </c>
      <c r="G65" s="241">
        <v>4570.55662</v>
      </c>
      <c r="H65" s="241">
        <v>4505.92935</v>
      </c>
      <c r="I65" s="259">
        <f t="shared" si="2"/>
        <v>98.58600876494557</v>
      </c>
    </row>
    <row r="66" spans="1:9" ht="25.5">
      <c r="A66" s="95"/>
      <c r="B66" s="103" t="s">
        <v>252</v>
      </c>
      <c r="C66" s="101" t="s">
        <v>104</v>
      </c>
      <c r="D66" s="101" t="s">
        <v>155</v>
      </c>
      <c r="E66" s="101" t="s">
        <v>301</v>
      </c>
      <c r="F66" s="101" t="s">
        <v>255</v>
      </c>
      <c r="G66" s="241">
        <v>4923.26962</v>
      </c>
      <c r="H66" s="241">
        <v>4581.02369</v>
      </c>
      <c r="I66" s="259">
        <f t="shared" si="2"/>
        <v>93.04840164329656</v>
      </c>
    </row>
    <row r="67" spans="1:9" ht="18.75" customHeight="1">
      <c r="A67" s="95"/>
      <c r="B67" s="103" t="s">
        <v>253</v>
      </c>
      <c r="C67" s="101" t="s">
        <v>104</v>
      </c>
      <c r="D67" s="101" t="s">
        <v>155</v>
      </c>
      <c r="E67" s="101" t="s">
        <v>301</v>
      </c>
      <c r="F67" s="101" t="s">
        <v>256</v>
      </c>
      <c r="G67" s="241">
        <v>360</v>
      </c>
      <c r="H67" s="241">
        <v>159.84769</v>
      </c>
      <c r="I67" s="259">
        <f t="shared" si="2"/>
        <v>44.40213611111111</v>
      </c>
    </row>
    <row r="68" spans="1:9" ht="42.75" customHeight="1">
      <c r="A68" s="95"/>
      <c r="B68" s="100" t="s">
        <v>513</v>
      </c>
      <c r="C68" s="101" t="s">
        <v>104</v>
      </c>
      <c r="D68" s="101" t="s">
        <v>155</v>
      </c>
      <c r="E68" s="101" t="s">
        <v>512</v>
      </c>
      <c r="F68" s="101"/>
      <c r="G68" s="241">
        <f>G69+G70+G71</f>
        <v>16469.30141</v>
      </c>
      <c r="H68" s="241">
        <f>H69+H70+H71</f>
        <v>16048.8808</v>
      </c>
      <c r="I68" s="259">
        <f t="shared" si="2"/>
        <v>97.4472468531985</v>
      </c>
    </row>
    <row r="69" spans="1:9" ht="52.5" customHeight="1">
      <c r="A69" s="95"/>
      <c r="B69" s="103" t="s">
        <v>251</v>
      </c>
      <c r="C69" s="101" t="s">
        <v>104</v>
      </c>
      <c r="D69" s="101" t="s">
        <v>155</v>
      </c>
      <c r="E69" s="101" t="s">
        <v>512</v>
      </c>
      <c r="F69" s="101" t="s">
        <v>254</v>
      </c>
      <c r="G69" s="241">
        <v>14806.30141</v>
      </c>
      <c r="H69" s="241">
        <v>14453.80196</v>
      </c>
      <c r="I69" s="259">
        <f t="shared" si="2"/>
        <v>97.61926060912197</v>
      </c>
    </row>
    <row r="70" spans="1:9" ht="25.5">
      <c r="A70" s="95"/>
      <c r="B70" s="103" t="s">
        <v>252</v>
      </c>
      <c r="C70" s="101" t="s">
        <v>104</v>
      </c>
      <c r="D70" s="101" t="s">
        <v>155</v>
      </c>
      <c r="E70" s="101" t="s">
        <v>512</v>
      </c>
      <c r="F70" s="101" t="s">
        <v>255</v>
      </c>
      <c r="G70" s="241">
        <v>1644</v>
      </c>
      <c r="H70" s="241">
        <v>1586.895</v>
      </c>
      <c r="I70" s="259">
        <f t="shared" si="2"/>
        <v>96.5264598540146</v>
      </c>
    </row>
    <row r="71" spans="1:9" ht="18.75" customHeight="1">
      <c r="A71" s="95"/>
      <c r="B71" s="103" t="s">
        <v>253</v>
      </c>
      <c r="C71" s="101" t="s">
        <v>104</v>
      </c>
      <c r="D71" s="101" t="s">
        <v>155</v>
      </c>
      <c r="E71" s="101" t="s">
        <v>512</v>
      </c>
      <c r="F71" s="101" t="s">
        <v>256</v>
      </c>
      <c r="G71" s="241">
        <v>19</v>
      </c>
      <c r="H71" s="241">
        <v>8.18384</v>
      </c>
      <c r="I71" s="259">
        <f t="shared" si="2"/>
        <v>43.072842105263156</v>
      </c>
    </row>
    <row r="72" spans="1:9" ht="57" customHeight="1">
      <c r="A72" s="95"/>
      <c r="B72" s="112" t="s">
        <v>371</v>
      </c>
      <c r="C72" s="101" t="s">
        <v>104</v>
      </c>
      <c r="D72" s="101" t="s">
        <v>155</v>
      </c>
      <c r="E72" s="101" t="s">
        <v>302</v>
      </c>
      <c r="F72" s="101"/>
      <c r="G72" s="241">
        <f>G73</f>
        <v>37.3</v>
      </c>
      <c r="H72" s="241">
        <f>H73</f>
        <v>37.3</v>
      </c>
      <c r="I72" s="259">
        <f t="shared" si="2"/>
        <v>100</v>
      </c>
    </row>
    <row r="73" spans="1:9" ht="27.75" customHeight="1">
      <c r="A73" s="95"/>
      <c r="B73" s="103" t="s">
        <v>252</v>
      </c>
      <c r="C73" s="101" t="s">
        <v>104</v>
      </c>
      <c r="D73" s="101" t="s">
        <v>155</v>
      </c>
      <c r="E73" s="101" t="s">
        <v>302</v>
      </c>
      <c r="F73" s="101" t="s">
        <v>255</v>
      </c>
      <c r="G73" s="241">
        <v>37.3</v>
      </c>
      <c r="H73" s="241">
        <v>37.3</v>
      </c>
      <c r="I73" s="259">
        <f t="shared" si="2"/>
        <v>100</v>
      </c>
    </row>
    <row r="74" spans="1:9" ht="28.5" customHeight="1">
      <c r="A74" s="95"/>
      <c r="B74" s="100" t="s">
        <v>373</v>
      </c>
      <c r="C74" s="101" t="s">
        <v>104</v>
      </c>
      <c r="D74" s="101" t="s">
        <v>155</v>
      </c>
      <c r="E74" s="101" t="s">
        <v>303</v>
      </c>
      <c r="F74" s="106"/>
      <c r="G74" s="260">
        <f>G75</f>
        <v>13629.74354</v>
      </c>
      <c r="H74" s="260">
        <f>H75</f>
        <v>0</v>
      </c>
      <c r="I74" s="259">
        <f t="shared" si="2"/>
        <v>0</v>
      </c>
    </row>
    <row r="75" spans="1:9" ht="15" customHeight="1">
      <c r="A75" s="95"/>
      <c r="B75" s="103" t="s">
        <v>253</v>
      </c>
      <c r="C75" s="101" t="s">
        <v>104</v>
      </c>
      <c r="D75" s="101" t="s">
        <v>155</v>
      </c>
      <c r="E75" s="101" t="s">
        <v>303</v>
      </c>
      <c r="F75" s="101" t="s">
        <v>256</v>
      </c>
      <c r="G75" s="241">
        <f>2884.19739+10745.54615</f>
        <v>13629.74354</v>
      </c>
      <c r="H75" s="241">
        <v>0</v>
      </c>
      <c r="I75" s="259">
        <f t="shared" si="2"/>
        <v>0</v>
      </c>
    </row>
    <row r="76" spans="1:9" ht="16.5" customHeight="1">
      <c r="A76" s="95"/>
      <c r="B76" s="104" t="s">
        <v>68</v>
      </c>
      <c r="C76" s="97" t="s">
        <v>104</v>
      </c>
      <c r="D76" s="97" t="s">
        <v>69</v>
      </c>
      <c r="E76" s="97"/>
      <c r="F76" s="97"/>
      <c r="G76" s="258">
        <f aca="true" t="shared" si="5" ref="G76:H78">G77</f>
        <v>445.442</v>
      </c>
      <c r="H76" s="258">
        <f t="shared" si="5"/>
        <v>445.442</v>
      </c>
      <c r="I76" s="259">
        <f t="shared" si="2"/>
        <v>100</v>
      </c>
    </row>
    <row r="77" spans="1:9" ht="16.5" customHeight="1">
      <c r="A77" s="95"/>
      <c r="B77" s="100" t="s">
        <v>212</v>
      </c>
      <c r="C77" s="101" t="s">
        <v>104</v>
      </c>
      <c r="D77" s="101" t="s">
        <v>69</v>
      </c>
      <c r="E77" s="101" t="s">
        <v>304</v>
      </c>
      <c r="F77" s="101"/>
      <c r="G77" s="241">
        <f t="shared" si="5"/>
        <v>445.442</v>
      </c>
      <c r="H77" s="241">
        <f t="shared" si="5"/>
        <v>445.442</v>
      </c>
      <c r="I77" s="259">
        <f t="shared" si="2"/>
        <v>100</v>
      </c>
    </row>
    <row r="78" spans="1:9" ht="30" customHeight="1">
      <c r="A78" s="95"/>
      <c r="B78" s="103" t="s">
        <v>374</v>
      </c>
      <c r="C78" s="101" t="s">
        <v>104</v>
      </c>
      <c r="D78" s="101" t="s">
        <v>69</v>
      </c>
      <c r="E78" s="101" t="s">
        <v>305</v>
      </c>
      <c r="F78" s="101"/>
      <c r="G78" s="241">
        <f t="shared" si="5"/>
        <v>445.442</v>
      </c>
      <c r="H78" s="241">
        <f t="shared" si="5"/>
        <v>445.442</v>
      </c>
      <c r="I78" s="259">
        <f t="shared" si="2"/>
        <v>100</v>
      </c>
    </row>
    <row r="79" spans="1:9" ht="15" customHeight="1">
      <c r="A79" s="95"/>
      <c r="B79" s="127" t="s">
        <v>419</v>
      </c>
      <c r="C79" s="101" t="s">
        <v>104</v>
      </c>
      <c r="D79" s="101" t="s">
        <v>69</v>
      </c>
      <c r="E79" s="101" t="s">
        <v>305</v>
      </c>
      <c r="F79" s="101"/>
      <c r="G79" s="241">
        <f>G80+G81</f>
        <v>445.442</v>
      </c>
      <c r="H79" s="241">
        <f>H80+H81</f>
        <v>445.442</v>
      </c>
      <c r="I79" s="259">
        <f t="shared" si="2"/>
        <v>100</v>
      </c>
    </row>
    <row r="80" spans="1:9" ht="55.5" customHeight="1">
      <c r="A80" s="95"/>
      <c r="B80" s="103" t="s">
        <v>251</v>
      </c>
      <c r="C80" s="101" t="s">
        <v>104</v>
      </c>
      <c r="D80" s="101" t="s">
        <v>69</v>
      </c>
      <c r="E80" s="101" t="s">
        <v>305</v>
      </c>
      <c r="F80" s="101" t="s">
        <v>254</v>
      </c>
      <c r="G80" s="241">
        <v>440.14415</v>
      </c>
      <c r="H80" s="241">
        <v>440.14415</v>
      </c>
      <c r="I80" s="259">
        <f t="shared" si="2"/>
        <v>100</v>
      </c>
    </row>
    <row r="81" spans="1:9" ht="24.75" customHeight="1">
      <c r="A81" s="95"/>
      <c r="B81" s="103" t="s">
        <v>252</v>
      </c>
      <c r="C81" s="101" t="s">
        <v>104</v>
      </c>
      <c r="D81" s="101" t="s">
        <v>69</v>
      </c>
      <c r="E81" s="101" t="s">
        <v>305</v>
      </c>
      <c r="F81" s="101" t="s">
        <v>255</v>
      </c>
      <c r="G81" s="241">
        <v>5.29785</v>
      </c>
      <c r="H81" s="241">
        <v>5.29785</v>
      </c>
      <c r="I81" s="259">
        <f t="shared" si="2"/>
        <v>100</v>
      </c>
    </row>
    <row r="82" spans="1:9" ht="15" customHeight="1">
      <c r="A82" s="95"/>
      <c r="B82" s="99" t="s">
        <v>237</v>
      </c>
      <c r="C82" s="97" t="s">
        <v>104</v>
      </c>
      <c r="D82" s="97" t="s">
        <v>238</v>
      </c>
      <c r="E82" s="97"/>
      <c r="F82" s="97"/>
      <c r="G82" s="258">
        <f>G83</f>
        <v>423.2</v>
      </c>
      <c r="H82" s="258">
        <f>H83</f>
        <v>420.06860000000006</v>
      </c>
      <c r="I82" s="259">
        <f t="shared" si="2"/>
        <v>99.26006616257091</v>
      </c>
    </row>
    <row r="83" spans="1:9" ht="15.75" customHeight="1">
      <c r="A83" s="95"/>
      <c r="B83" s="103" t="s">
        <v>212</v>
      </c>
      <c r="C83" s="101" t="s">
        <v>104</v>
      </c>
      <c r="D83" s="101" t="s">
        <v>238</v>
      </c>
      <c r="E83" s="101" t="s">
        <v>289</v>
      </c>
      <c r="F83" s="101"/>
      <c r="G83" s="241">
        <f>G84</f>
        <v>423.2</v>
      </c>
      <c r="H83" s="241">
        <f>H84</f>
        <v>420.06860000000006</v>
      </c>
      <c r="I83" s="259">
        <f t="shared" si="2"/>
        <v>99.26006616257091</v>
      </c>
    </row>
    <row r="84" spans="1:9" ht="30.75" customHeight="1">
      <c r="A84" s="95"/>
      <c r="B84" s="100" t="s">
        <v>375</v>
      </c>
      <c r="C84" s="101" t="s">
        <v>104</v>
      </c>
      <c r="D84" s="101" t="s">
        <v>238</v>
      </c>
      <c r="E84" s="101" t="s">
        <v>289</v>
      </c>
      <c r="F84" s="101"/>
      <c r="G84" s="241">
        <f>G86+G87+G88+G89</f>
        <v>423.2</v>
      </c>
      <c r="H84" s="241">
        <f>H86+H87+H88+H89</f>
        <v>420.06860000000006</v>
      </c>
      <c r="I84" s="259">
        <f t="shared" si="2"/>
        <v>99.26006616257091</v>
      </c>
    </row>
    <row r="85" spans="1:9" ht="17.25" customHeight="1">
      <c r="A85" s="95"/>
      <c r="B85" s="127" t="s">
        <v>419</v>
      </c>
      <c r="C85" s="106" t="s">
        <v>104</v>
      </c>
      <c r="D85" s="106" t="s">
        <v>238</v>
      </c>
      <c r="E85" s="106" t="s">
        <v>306</v>
      </c>
      <c r="F85" s="101"/>
      <c r="G85" s="261">
        <f>G88+G89</f>
        <v>393</v>
      </c>
      <c r="H85" s="261">
        <v>392.03657</v>
      </c>
      <c r="I85" s="259">
        <f aca="true" t="shared" si="6" ref="I85:I148">H85/G85*100</f>
        <v>99.7548524173028</v>
      </c>
    </row>
    <row r="86" spans="1:9" ht="55.5" customHeight="1">
      <c r="A86" s="95"/>
      <c r="B86" s="103" t="s">
        <v>251</v>
      </c>
      <c r="C86" s="101" t="s">
        <v>104</v>
      </c>
      <c r="D86" s="101" t="s">
        <v>238</v>
      </c>
      <c r="E86" s="101" t="s">
        <v>307</v>
      </c>
      <c r="F86" s="101" t="s">
        <v>254</v>
      </c>
      <c r="G86" s="241">
        <v>28.65232</v>
      </c>
      <c r="H86" s="241">
        <v>28.03203</v>
      </c>
      <c r="I86" s="259">
        <f t="shared" si="6"/>
        <v>97.8351142246073</v>
      </c>
    </row>
    <row r="87" spans="1:9" ht="27" customHeight="1">
      <c r="A87" s="95"/>
      <c r="B87" s="103" t="s">
        <v>252</v>
      </c>
      <c r="C87" s="101" t="s">
        <v>104</v>
      </c>
      <c r="D87" s="101" t="s">
        <v>238</v>
      </c>
      <c r="E87" s="101" t="s">
        <v>307</v>
      </c>
      <c r="F87" s="101" t="s">
        <v>255</v>
      </c>
      <c r="G87" s="241">
        <v>1.54768</v>
      </c>
      <c r="H87" s="241">
        <v>0</v>
      </c>
      <c r="I87" s="259">
        <f t="shared" si="6"/>
        <v>0</v>
      </c>
    </row>
    <row r="88" spans="1:9" ht="54" customHeight="1">
      <c r="A88" s="95"/>
      <c r="B88" s="103" t="s">
        <v>251</v>
      </c>
      <c r="C88" s="101" t="s">
        <v>104</v>
      </c>
      <c r="D88" s="101" t="s">
        <v>238</v>
      </c>
      <c r="E88" s="101" t="s">
        <v>308</v>
      </c>
      <c r="F88" s="101" t="s">
        <v>254</v>
      </c>
      <c r="G88" s="241">
        <v>338.626</v>
      </c>
      <c r="H88" s="241">
        <v>337.66257</v>
      </c>
      <c r="I88" s="259">
        <f t="shared" si="6"/>
        <v>99.71548847400969</v>
      </c>
    </row>
    <row r="89" spans="1:9" ht="27" customHeight="1">
      <c r="A89" s="95"/>
      <c r="B89" s="103" t="s">
        <v>252</v>
      </c>
      <c r="C89" s="101" t="s">
        <v>104</v>
      </c>
      <c r="D89" s="101" t="s">
        <v>238</v>
      </c>
      <c r="E89" s="101" t="s">
        <v>308</v>
      </c>
      <c r="F89" s="101" t="s">
        <v>255</v>
      </c>
      <c r="G89" s="241">
        <v>54.374</v>
      </c>
      <c r="H89" s="241">
        <v>54.374</v>
      </c>
      <c r="I89" s="259">
        <f t="shared" si="6"/>
        <v>100</v>
      </c>
    </row>
    <row r="90" spans="1:9" ht="30.75" customHeight="1">
      <c r="A90" s="95"/>
      <c r="B90" s="104" t="s">
        <v>70</v>
      </c>
      <c r="C90" s="97" t="s">
        <v>104</v>
      </c>
      <c r="D90" s="97" t="s">
        <v>71</v>
      </c>
      <c r="E90" s="97"/>
      <c r="F90" s="97"/>
      <c r="G90" s="258">
        <f>G91</f>
        <v>5089.682340000001</v>
      </c>
      <c r="H90" s="258">
        <f>H91</f>
        <v>4813.99948</v>
      </c>
      <c r="I90" s="259">
        <f t="shared" si="6"/>
        <v>94.5834957550612</v>
      </c>
    </row>
    <row r="91" spans="1:9" ht="33" customHeight="1">
      <c r="A91" s="95"/>
      <c r="B91" s="100" t="s">
        <v>521</v>
      </c>
      <c r="C91" s="101" t="s">
        <v>104</v>
      </c>
      <c r="D91" s="101" t="s">
        <v>71</v>
      </c>
      <c r="E91" s="101" t="s">
        <v>522</v>
      </c>
      <c r="F91" s="101"/>
      <c r="G91" s="241">
        <f>G92+G101+G103+G105</f>
        <v>5089.682340000001</v>
      </c>
      <c r="H91" s="241">
        <f>H92+H101+H103+H105</f>
        <v>4813.99948</v>
      </c>
      <c r="I91" s="259">
        <f t="shared" si="6"/>
        <v>94.5834957550612</v>
      </c>
    </row>
    <row r="92" spans="1:9" ht="44.25" customHeight="1">
      <c r="A92" s="95"/>
      <c r="B92" s="100" t="s">
        <v>523</v>
      </c>
      <c r="C92" s="101" t="s">
        <v>104</v>
      </c>
      <c r="D92" s="101" t="s">
        <v>71</v>
      </c>
      <c r="E92" s="101" t="s">
        <v>524</v>
      </c>
      <c r="F92" s="101"/>
      <c r="G92" s="241">
        <f>G93+G95+G97</f>
        <v>4775.7357600000005</v>
      </c>
      <c r="H92" s="241">
        <f>H93+H95+H97</f>
        <v>4629.69548</v>
      </c>
      <c r="I92" s="259">
        <f t="shared" si="6"/>
        <v>96.94203600577767</v>
      </c>
    </row>
    <row r="93" spans="1:9" ht="79.5" customHeight="1">
      <c r="A93" s="95"/>
      <c r="B93" s="100" t="s">
        <v>525</v>
      </c>
      <c r="C93" s="101" t="s">
        <v>104</v>
      </c>
      <c r="D93" s="101" t="s">
        <v>71</v>
      </c>
      <c r="E93" s="101" t="s">
        <v>526</v>
      </c>
      <c r="F93" s="101"/>
      <c r="G93" s="241">
        <f>G94</f>
        <v>738.5</v>
      </c>
      <c r="H93" s="241">
        <f>H94</f>
        <v>655.63367</v>
      </c>
      <c r="I93" s="259">
        <f t="shared" si="6"/>
        <v>88.77910223425864</v>
      </c>
    </row>
    <row r="94" spans="1:9" ht="27" customHeight="1">
      <c r="A94" s="95"/>
      <c r="B94" s="103" t="s">
        <v>252</v>
      </c>
      <c r="C94" s="101" t="s">
        <v>104</v>
      </c>
      <c r="D94" s="101" t="s">
        <v>71</v>
      </c>
      <c r="E94" s="101" t="s">
        <v>526</v>
      </c>
      <c r="F94" s="101" t="s">
        <v>255</v>
      </c>
      <c r="G94" s="241">
        <v>738.5</v>
      </c>
      <c r="H94" s="241">
        <v>655.63367</v>
      </c>
      <c r="I94" s="259">
        <f t="shared" si="6"/>
        <v>88.77910223425864</v>
      </c>
    </row>
    <row r="95" spans="1:9" ht="29.25" customHeight="1">
      <c r="A95" s="95"/>
      <c r="B95" s="100" t="s">
        <v>527</v>
      </c>
      <c r="C95" s="101" t="s">
        <v>104</v>
      </c>
      <c r="D95" s="101" t="s">
        <v>71</v>
      </c>
      <c r="E95" s="101" t="s">
        <v>528</v>
      </c>
      <c r="F95" s="101"/>
      <c r="G95" s="241">
        <f>G96</f>
        <v>144.67995</v>
      </c>
      <c r="H95" s="241">
        <f>H96</f>
        <v>81.506</v>
      </c>
      <c r="I95" s="259">
        <f t="shared" si="6"/>
        <v>56.335380265199156</v>
      </c>
    </row>
    <row r="96" spans="1:9" ht="27" customHeight="1">
      <c r="A96" s="95"/>
      <c r="B96" s="103" t="s">
        <v>252</v>
      </c>
      <c r="C96" s="101" t="s">
        <v>104</v>
      </c>
      <c r="D96" s="101" t="s">
        <v>71</v>
      </c>
      <c r="E96" s="101" t="s">
        <v>528</v>
      </c>
      <c r="F96" s="101" t="s">
        <v>255</v>
      </c>
      <c r="G96" s="241">
        <v>144.67995</v>
      </c>
      <c r="H96" s="241">
        <v>81.506</v>
      </c>
      <c r="I96" s="259">
        <f t="shared" si="6"/>
        <v>56.335380265199156</v>
      </c>
    </row>
    <row r="97" spans="1:9" ht="30" customHeight="1">
      <c r="A97" s="95"/>
      <c r="B97" s="100" t="s">
        <v>529</v>
      </c>
      <c r="C97" s="101" t="s">
        <v>104</v>
      </c>
      <c r="D97" s="101" t="s">
        <v>71</v>
      </c>
      <c r="E97" s="101" t="s">
        <v>530</v>
      </c>
      <c r="F97" s="101"/>
      <c r="G97" s="241">
        <f>G98+G99</f>
        <v>3892.5558100000003</v>
      </c>
      <c r="H97" s="241">
        <f>H98+H99</f>
        <v>3892.5558100000003</v>
      </c>
      <c r="I97" s="259">
        <f t="shared" si="6"/>
        <v>100</v>
      </c>
    </row>
    <row r="98" spans="1:9" ht="55.5" customHeight="1">
      <c r="A98" s="95"/>
      <c r="B98" s="103" t="s">
        <v>251</v>
      </c>
      <c r="C98" s="101" t="s">
        <v>104</v>
      </c>
      <c r="D98" s="101" t="s">
        <v>71</v>
      </c>
      <c r="E98" s="101" t="s">
        <v>530</v>
      </c>
      <c r="F98" s="101" t="s">
        <v>254</v>
      </c>
      <c r="G98" s="241">
        <v>3855.00851</v>
      </c>
      <c r="H98" s="241">
        <v>3855.00851</v>
      </c>
      <c r="I98" s="259">
        <f t="shared" si="6"/>
        <v>100</v>
      </c>
    </row>
    <row r="99" spans="1:9" ht="24.75" customHeight="1">
      <c r="A99" s="95"/>
      <c r="B99" s="103" t="s">
        <v>252</v>
      </c>
      <c r="C99" s="101" t="s">
        <v>104</v>
      </c>
      <c r="D99" s="101" t="s">
        <v>71</v>
      </c>
      <c r="E99" s="101" t="s">
        <v>530</v>
      </c>
      <c r="F99" s="101" t="s">
        <v>255</v>
      </c>
      <c r="G99" s="241">
        <v>37.5473</v>
      </c>
      <c r="H99" s="241">
        <v>37.5473</v>
      </c>
      <c r="I99" s="259">
        <f t="shared" si="6"/>
        <v>100</v>
      </c>
    </row>
    <row r="100" spans="1:9" ht="20.25" customHeight="1">
      <c r="A100" s="95"/>
      <c r="B100" s="100" t="s">
        <v>531</v>
      </c>
      <c r="C100" s="101" t="s">
        <v>104</v>
      </c>
      <c r="D100" s="101" t="s">
        <v>71</v>
      </c>
      <c r="E100" s="101" t="s">
        <v>532</v>
      </c>
      <c r="F100" s="101"/>
      <c r="G100" s="241">
        <v>313.94658</v>
      </c>
      <c r="H100" s="241">
        <v>313.94658</v>
      </c>
      <c r="I100" s="259">
        <f t="shared" si="6"/>
        <v>100</v>
      </c>
    </row>
    <row r="101" spans="1:9" ht="78.75" customHeight="1">
      <c r="A101" s="95"/>
      <c r="B101" s="100" t="s">
        <v>533</v>
      </c>
      <c r="C101" s="101" t="s">
        <v>104</v>
      </c>
      <c r="D101" s="101" t="s">
        <v>71</v>
      </c>
      <c r="E101" s="101" t="s">
        <v>534</v>
      </c>
      <c r="F101" s="101"/>
      <c r="G101" s="241">
        <f>G102</f>
        <v>50</v>
      </c>
      <c r="H101" s="241">
        <f>H102</f>
        <v>50</v>
      </c>
      <c r="I101" s="259">
        <f t="shared" si="6"/>
        <v>100</v>
      </c>
    </row>
    <row r="102" spans="1:9" ht="27" customHeight="1">
      <c r="A102" s="95"/>
      <c r="B102" s="103" t="s">
        <v>252</v>
      </c>
      <c r="C102" s="101" t="s">
        <v>104</v>
      </c>
      <c r="D102" s="101" t="s">
        <v>71</v>
      </c>
      <c r="E102" s="101" t="s">
        <v>534</v>
      </c>
      <c r="F102" s="101" t="s">
        <v>255</v>
      </c>
      <c r="G102" s="241">
        <v>50</v>
      </c>
      <c r="H102" s="241">
        <v>50</v>
      </c>
      <c r="I102" s="259">
        <f t="shared" si="6"/>
        <v>100</v>
      </c>
    </row>
    <row r="103" spans="1:9" ht="54" customHeight="1">
      <c r="A103" s="95"/>
      <c r="B103" s="100" t="s">
        <v>535</v>
      </c>
      <c r="C103" s="101" t="s">
        <v>104</v>
      </c>
      <c r="D103" s="101" t="s">
        <v>71</v>
      </c>
      <c r="E103" s="101" t="s">
        <v>536</v>
      </c>
      <c r="F103" s="101"/>
      <c r="G103" s="241">
        <f>G104</f>
        <v>92.82005</v>
      </c>
      <c r="H103" s="241">
        <f>H104</f>
        <v>61.65705</v>
      </c>
      <c r="I103" s="259">
        <f t="shared" si="6"/>
        <v>66.42643480584206</v>
      </c>
    </row>
    <row r="104" spans="1:9" ht="27" customHeight="1">
      <c r="A104" s="95"/>
      <c r="B104" s="103" t="s">
        <v>252</v>
      </c>
      <c r="C104" s="101" t="s">
        <v>104</v>
      </c>
      <c r="D104" s="101" t="s">
        <v>71</v>
      </c>
      <c r="E104" s="101" t="s">
        <v>536</v>
      </c>
      <c r="F104" s="101" t="s">
        <v>255</v>
      </c>
      <c r="G104" s="241">
        <v>92.82005</v>
      </c>
      <c r="H104" s="241">
        <v>61.65705</v>
      </c>
      <c r="I104" s="259">
        <f t="shared" si="6"/>
        <v>66.42643480584206</v>
      </c>
    </row>
    <row r="105" spans="1:9" ht="42.75" customHeight="1">
      <c r="A105" s="95"/>
      <c r="B105" s="100" t="s">
        <v>621</v>
      </c>
      <c r="C105" s="101" t="s">
        <v>104</v>
      </c>
      <c r="D105" s="101" t="s">
        <v>71</v>
      </c>
      <c r="E105" s="101" t="s">
        <v>622</v>
      </c>
      <c r="F105" s="101"/>
      <c r="G105" s="241">
        <f>G106</f>
        <v>171.12653</v>
      </c>
      <c r="H105" s="241">
        <f>H106</f>
        <v>72.64695</v>
      </c>
      <c r="I105" s="259">
        <f t="shared" si="6"/>
        <v>42.45218435738749</v>
      </c>
    </row>
    <row r="106" spans="1:9" ht="27" customHeight="1">
      <c r="A106" s="95"/>
      <c r="B106" s="103" t="s">
        <v>252</v>
      </c>
      <c r="C106" s="101" t="s">
        <v>104</v>
      </c>
      <c r="D106" s="101" t="s">
        <v>71</v>
      </c>
      <c r="E106" s="101" t="s">
        <v>622</v>
      </c>
      <c r="F106" s="101" t="s">
        <v>255</v>
      </c>
      <c r="G106" s="241">
        <v>171.12653</v>
      </c>
      <c r="H106" s="241">
        <v>72.64695</v>
      </c>
      <c r="I106" s="259">
        <f t="shared" si="6"/>
        <v>42.45218435738749</v>
      </c>
    </row>
    <row r="107" spans="1:9" ht="28.5" customHeight="1">
      <c r="A107" s="108"/>
      <c r="B107" s="99" t="s">
        <v>232</v>
      </c>
      <c r="C107" s="97" t="s">
        <v>104</v>
      </c>
      <c r="D107" s="97" t="s">
        <v>129</v>
      </c>
      <c r="E107" s="97"/>
      <c r="F107" s="97"/>
      <c r="G107" s="258">
        <f>G108+G118</f>
        <v>465</v>
      </c>
      <c r="H107" s="258">
        <f>H108+H118</f>
        <v>459.1</v>
      </c>
      <c r="I107" s="259">
        <f t="shared" si="6"/>
        <v>98.73118279569893</v>
      </c>
    </row>
    <row r="108" spans="1:9" ht="42" customHeight="1">
      <c r="A108" s="108"/>
      <c r="B108" s="100" t="s">
        <v>566</v>
      </c>
      <c r="C108" s="101" t="s">
        <v>104</v>
      </c>
      <c r="D108" s="101" t="s">
        <v>129</v>
      </c>
      <c r="E108" s="113" t="s">
        <v>309</v>
      </c>
      <c r="F108" s="101"/>
      <c r="G108" s="241">
        <f>G109+G113+G116</f>
        <v>300</v>
      </c>
      <c r="H108" s="241">
        <f>H109+H113+H116</f>
        <v>294.1</v>
      </c>
      <c r="I108" s="259">
        <f t="shared" si="6"/>
        <v>98.03333333333335</v>
      </c>
    </row>
    <row r="109" spans="1:9" ht="32.25" customHeight="1">
      <c r="A109" s="108"/>
      <c r="B109" s="100" t="s">
        <v>376</v>
      </c>
      <c r="C109" s="101" t="s">
        <v>104</v>
      </c>
      <c r="D109" s="101" t="s">
        <v>129</v>
      </c>
      <c r="E109" s="113" t="s">
        <v>420</v>
      </c>
      <c r="F109" s="101"/>
      <c r="G109" s="241">
        <f>G110</f>
        <v>100</v>
      </c>
      <c r="H109" s="241">
        <f>H110</f>
        <v>100</v>
      </c>
      <c r="I109" s="259">
        <f t="shared" si="6"/>
        <v>100</v>
      </c>
    </row>
    <row r="110" spans="1:9" ht="44.25" customHeight="1">
      <c r="A110" s="108"/>
      <c r="B110" s="100" t="s">
        <v>353</v>
      </c>
      <c r="C110" s="101" t="s">
        <v>104</v>
      </c>
      <c r="D110" s="101" t="s">
        <v>129</v>
      </c>
      <c r="E110" s="113" t="s">
        <v>310</v>
      </c>
      <c r="F110" s="101"/>
      <c r="G110" s="241">
        <f>G111+G112</f>
        <v>100</v>
      </c>
      <c r="H110" s="241">
        <f>H111+H112</f>
        <v>100</v>
      </c>
      <c r="I110" s="259">
        <f t="shared" si="6"/>
        <v>100</v>
      </c>
    </row>
    <row r="111" spans="1:9" ht="25.5" customHeight="1">
      <c r="A111" s="108"/>
      <c r="B111" s="103" t="s">
        <v>252</v>
      </c>
      <c r="C111" s="101" t="s">
        <v>104</v>
      </c>
      <c r="D111" s="101" t="s">
        <v>129</v>
      </c>
      <c r="E111" s="113" t="s">
        <v>310</v>
      </c>
      <c r="F111" s="101" t="s">
        <v>255</v>
      </c>
      <c r="G111" s="241">
        <v>66.4</v>
      </c>
      <c r="H111" s="241">
        <v>66.4</v>
      </c>
      <c r="I111" s="259">
        <f t="shared" si="6"/>
        <v>100</v>
      </c>
    </row>
    <row r="112" spans="1:9" ht="25.5" customHeight="1">
      <c r="A112" s="108"/>
      <c r="B112" s="103" t="s">
        <v>754</v>
      </c>
      <c r="C112" s="101" t="s">
        <v>104</v>
      </c>
      <c r="D112" s="101" t="s">
        <v>129</v>
      </c>
      <c r="E112" s="113" t="s">
        <v>310</v>
      </c>
      <c r="F112" s="101" t="s">
        <v>72</v>
      </c>
      <c r="G112" s="241">
        <v>33.6</v>
      </c>
      <c r="H112" s="241">
        <v>33.6</v>
      </c>
      <c r="I112" s="259">
        <f t="shared" si="6"/>
        <v>100</v>
      </c>
    </row>
    <row r="113" spans="1:9" ht="41.25" customHeight="1">
      <c r="A113" s="108"/>
      <c r="B113" s="100" t="s">
        <v>704</v>
      </c>
      <c r="C113" s="101" t="s">
        <v>104</v>
      </c>
      <c r="D113" s="101" t="s">
        <v>129</v>
      </c>
      <c r="E113" s="113" t="s">
        <v>705</v>
      </c>
      <c r="F113" s="101"/>
      <c r="G113" s="241">
        <f>G114</f>
        <v>100</v>
      </c>
      <c r="H113" s="241">
        <f>H114</f>
        <v>97.05</v>
      </c>
      <c r="I113" s="259">
        <f t="shared" si="6"/>
        <v>97.05</v>
      </c>
    </row>
    <row r="114" spans="1:9" ht="42.75" customHeight="1">
      <c r="A114" s="108"/>
      <c r="B114" s="100" t="s">
        <v>353</v>
      </c>
      <c r="C114" s="101" t="s">
        <v>104</v>
      </c>
      <c r="D114" s="101" t="s">
        <v>129</v>
      </c>
      <c r="E114" s="113" t="s">
        <v>706</v>
      </c>
      <c r="F114" s="101"/>
      <c r="G114" s="241">
        <f>G115</f>
        <v>100</v>
      </c>
      <c r="H114" s="241">
        <f>H115</f>
        <v>97.05</v>
      </c>
      <c r="I114" s="259">
        <f t="shared" si="6"/>
        <v>97.05</v>
      </c>
    </row>
    <row r="115" spans="1:9" ht="28.5" customHeight="1">
      <c r="A115" s="108"/>
      <c r="B115" s="103" t="s">
        <v>754</v>
      </c>
      <c r="C115" s="101" t="s">
        <v>104</v>
      </c>
      <c r="D115" s="101" t="s">
        <v>129</v>
      </c>
      <c r="E115" s="113" t="s">
        <v>706</v>
      </c>
      <c r="F115" s="101" t="s">
        <v>72</v>
      </c>
      <c r="G115" s="241">
        <v>100</v>
      </c>
      <c r="H115" s="241">
        <v>97.05</v>
      </c>
      <c r="I115" s="259">
        <f t="shared" si="6"/>
        <v>97.05</v>
      </c>
    </row>
    <row r="116" spans="1:9" ht="44.25" customHeight="1">
      <c r="A116" s="108"/>
      <c r="B116" s="100" t="s">
        <v>707</v>
      </c>
      <c r="C116" s="101" t="s">
        <v>104</v>
      </c>
      <c r="D116" s="101" t="s">
        <v>129</v>
      </c>
      <c r="E116" s="113" t="s">
        <v>708</v>
      </c>
      <c r="F116" s="101"/>
      <c r="G116" s="241">
        <f>G117</f>
        <v>100</v>
      </c>
      <c r="H116" s="241">
        <f>H117</f>
        <v>97.05</v>
      </c>
      <c r="I116" s="259">
        <f t="shared" si="6"/>
        <v>97.05</v>
      </c>
    </row>
    <row r="117" spans="1:9" ht="25.5" customHeight="1">
      <c r="A117" s="108"/>
      <c r="B117" s="103" t="s">
        <v>754</v>
      </c>
      <c r="C117" s="101" t="s">
        <v>104</v>
      </c>
      <c r="D117" s="101" t="s">
        <v>129</v>
      </c>
      <c r="E117" s="113" t="s">
        <v>708</v>
      </c>
      <c r="F117" s="101" t="s">
        <v>72</v>
      </c>
      <c r="G117" s="241">
        <v>100</v>
      </c>
      <c r="H117" s="241">
        <v>97.05</v>
      </c>
      <c r="I117" s="259">
        <f t="shared" si="6"/>
        <v>97.05</v>
      </c>
    </row>
    <row r="118" spans="1:9" ht="41.25" customHeight="1">
      <c r="A118" s="108"/>
      <c r="B118" s="100" t="s">
        <v>567</v>
      </c>
      <c r="C118" s="101" t="s">
        <v>104</v>
      </c>
      <c r="D118" s="101" t="s">
        <v>129</v>
      </c>
      <c r="E118" s="113" t="s">
        <v>311</v>
      </c>
      <c r="F118" s="101"/>
      <c r="G118" s="241">
        <f>G119</f>
        <v>165</v>
      </c>
      <c r="H118" s="241">
        <f>H119</f>
        <v>165</v>
      </c>
      <c r="I118" s="259">
        <f t="shared" si="6"/>
        <v>100</v>
      </c>
    </row>
    <row r="119" spans="1:9" ht="27" customHeight="1">
      <c r="A119" s="108"/>
      <c r="B119" s="100" t="s">
        <v>377</v>
      </c>
      <c r="C119" s="101" t="s">
        <v>104</v>
      </c>
      <c r="D119" s="101" t="s">
        <v>129</v>
      </c>
      <c r="E119" s="113" t="s">
        <v>421</v>
      </c>
      <c r="F119" s="101"/>
      <c r="G119" s="241">
        <f>G120</f>
        <v>165</v>
      </c>
      <c r="H119" s="241">
        <f>H120</f>
        <v>165</v>
      </c>
      <c r="I119" s="259">
        <f t="shared" si="6"/>
        <v>100</v>
      </c>
    </row>
    <row r="120" spans="1:9" ht="43.5" customHeight="1">
      <c r="A120" s="108"/>
      <c r="B120" s="100" t="s">
        <v>353</v>
      </c>
      <c r="C120" s="101" t="s">
        <v>104</v>
      </c>
      <c r="D120" s="101" t="s">
        <v>129</v>
      </c>
      <c r="E120" s="113" t="s">
        <v>312</v>
      </c>
      <c r="F120" s="101"/>
      <c r="G120" s="241">
        <f>G121+G122</f>
        <v>165</v>
      </c>
      <c r="H120" s="241">
        <f>H121+H122</f>
        <v>165</v>
      </c>
      <c r="I120" s="259">
        <f t="shared" si="6"/>
        <v>100</v>
      </c>
    </row>
    <row r="121" spans="1:9" ht="27" customHeight="1">
      <c r="A121" s="108"/>
      <c r="B121" s="103" t="s">
        <v>252</v>
      </c>
      <c r="C121" s="101" t="s">
        <v>104</v>
      </c>
      <c r="D121" s="101" t="s">
        <v>129</v>
      </c>
      <c r="E121" s="113" t="s">
        <v>313</v>
      </c>
      <c r="F121" s="101" t="s">
        <v>255</v>
      </c>
      <c r="G121" s="241">
        <v>15</v>
      </c>
      <c r="H121" s="241">
        <v>15</v>
      </c>
      <c r="I121" s="259">
        <f t="shared" si="6"/>
        <v>100</v>
      </c>
    </row>
    <row r="122" spans="1:9" ht="27" customHeight="1">
      <c r="A122" s="108"/>
      <c r="B122" s="103" t="s">
        <v>754</v>
      </c>
      <c r="C122" s="101" t="s">
        <v>104</v>
      </c>
      <c r="D122" s="101" t="s">
        <v>129</v>
      </c>
      <c r="E122" s="113" t="s">
        <v>313</v>
      </c>
      <c r="F122" s="101" t="s">
        <v>72</v>
      </c>
      <c r="G122" s="241">
        <v>150</v>
      </c>
      <c r="H122" s="241">
        <v>150</v>
      </c>
      <c r="I122" s="259">
        <f t="shared" si="6"/>
        <v>100</v>
      </c>
    </row>
    <row r="123" spans="1:9" ht="16.5" customHeight="1">
      <c r="A123" s="95"/>
      <c r="B123" s="96" t="s">
        <v>18</v>
      </c>
      <c r="C123" s="97" t="s">
        <v>104</v>
      </c>
      <c r="D123" s="97" t="s">
        <v>19</v>
      </c>
      <c r="E123" s="97"/>
      <c r="F123" s="97"/>
      <c r="G123" s="258">
        <f>G124</f>
        <v>35969.080429999995</v>
      </c>
      <c r="H123" s="258">
        <f>H124</f>
        <v>35136.87599</v>
      </c>
      <c r="I123" s="259">
        <f t="shared" si="6"/>
        <v>97.68633384548276</v>
      </c>
    </row>
    <row r="124" spans="1:9" ht="53.25" customHeight="1">
      <c r="A124" s="95"/>
      <c r="B124" s="110" t="s">
        <v>574</v>
      </c>
      <c r="C124" s="101" t="s">
        <v>104</v>
      </c>
      <c r="D124" s="101" t="s">
        <v>19</v>
      </c>
      <c r="E124" s="101" t="s">
        <v>314</v>
      </c>
      <c r="F124" s="240"/>
      <c r="G124" s="241">
        <f>G125+G130</f>
        <v>35969.080429999995</v>
      </c>
      <c r="H124" s="241">
        <f>H125+H130</f>
        <v>35136.87599</v>
      </c>
      <c r="I124" s="259">
        <f t="shared" si="6"/>
        <v>97.68633384548276</v>
      </c>
    </row>
    <row r="125" spans="1:9" ht="32.25" customHeight="1">
      <c r="A125" s="95"/>
      <c r="B125" s="110" t="s">
        <v>378</v>
      </c>
      <c r="C125" s="101" t="s">
        <v>104</v>
      </c>
      <c r="D125" s="101" t="s">
        <v>19</v>
      </c>
      <c r="E125" s="101" t="s">
        <v>379</v>
      </c>
      <c r="F125" s="240"/>
      <c r="G125" s="241">
        <f>G126+G128</f>
        <v>980.39559</v>
      </c>
      <c r="H125" s="241">
        <f>H126+H128</f>
        <v>980.39559</v>
      </c>
      <c r="I125" s="259">
        <f t="shared" si="6"/>
        <v>100</v>
      </c>
    </row>
    <row r="126" spans="1:9" ht="75.75" customHeight="1">
      <c r="A126" s="95"/>
      <c r="B126" s="100" t="s">
        <v>709</v>
      </c>
      <c r="C126" s="101" t="s">
        <v>104</v>
      </c>
      <c r="D126" s="101" t="s">
        <v>19</v>
      </c>
      <c r="E126" s="101" t="s">
        <v>710</v>
      </c>
      <c r="F126" s="243"/>
      <c r="G126" s="241">
        <f>G127</f>
        <v>19.60791</v>
      </c>
      <c r="H126" s="241">
        <f>H127</f>
        <v>19.60791</v>
      </c>
      <c r="I126" s="259">
        <f t="shared" si="6"/>
        <v>100</v>
      </c>
    </row>
    <row r="127" spans="1:9" ht="26.25" customHeight="1">
      <c r="A127" s="95"/>
      <c r="B127" s="110" t="s">
        <v>252</v>
      </c>
      <c r="C127" s="101" t="s">
        <v>104</v>
      </c>
      <c r="D127" s="101" t="s">
        <v>19</v>
      </c>
      <c r="E127" s="101" t="s">
        <v>710</v>
      </c>
      <c r="F127" s="101" t="s">
        <v>255</v>
      </c>
      <c r="G127" s="241">
        <v>19.60791</v>
      </c>
      <c r="H127" s="241">
        <v>19.60791</v>
      </c>
      <c r="I127" s="259">
        <f t="shared" si="6"/>
        <v>100</v>
      </c>
    </row>
    <row r="128" spans="1:9" ht="88.5" customHeight="1">
      <c r="A128" s="95"/>
      <c r="B128" s="100" t="s">
        <v>711</v>
      </c>
      <c r="C128" s="101" t="s">
        <v>104</v>
      </c>
      <c r="D128" s="101" t="s">
        <v>19</v>
      </c>
      <c r="E128" s="101" t="s">
        <v>712</v>
      </c>
      <c r="F128" s="97"/>
      <c r="G128" s="241">
        <f>G129</f>
        <v>960.78768</v>
      </c>
      <c r="H128" s="241">
        <f>H129</f>
        <v>960.78768</v>
      </c>
      <c r="I128" s="259">
        <f t="shared" si="6"/>
        <v>100</v>
      </c>
    </row>
    <row r="129" spans="1:9" ht="27" customHeight="1">
      <c r="A129" s="95"/>
      <c r="B129" s="110" t="s">
        <v>252</v>
      </c>
      <c r="C129" s="101" t="s">
        <v>104</v>
      </c>
      <c r="D129" s="101" t="s">
        <v>19</v>
      </c>
      <c r="E129" s="101" t="s">
        <v>712</v>
      </c>
      <c r="F129" s="101" t="s">
        <v>255</v>
      </c>
      <c r="G129" s="241">
        <v>960.78768</v>
      </c>
      <c r="H129" s="241">
        <v>960.78768</v>
      </c>
      <c r="I129" s="259">
        <f t="shared" si="6"/>
        <v>100</v>
      </c>
    </row>
    <row r="130" spans="1:9" ht="30" customHeight="1">
      <c r="A130" s="95"/>
      <c r="B130" s="110" t="s">
        <v>551</v>
      </c>
      <c r="C130" s="101" t="s">
        <v>104</v>
      </c>
      <c r="D130" s="101" t="s">
        <v>19</v>
      </c>
      <c r="E130" s="101" t="s">
        <v>812</v>
      </c>
      <c r="F130" s="101"/>
      <c r="G130" s="241">
        <f>G131+G133</f>
        <v>34988.684839999994</v>
      </c>
      <c r="H130" s="241">
        <f>H131+H133</f>
        <v>34156.4804</v>
      </c>
      <c r="I130" s="259">
        <f t="shared" si="6"/>
        <v>97.62150408394717</v>
      </c>
    </row>
    <row r="131" spans="1:9" ht="45" customHeight="1">
      <c r="A131" s="95"/>
      <c r="B131" s="100" t="s">
        <v>555</v>
      </c>
      <c r="C131" s="101" t="s">
        <v>104</v>
      </c>
      <c r="D131" s="101" t="s">
        <v>19</v>
      </c>
      <c r="E131" s="101" t="s">
        <v>554</v>
      </c>
      <c r="F131" s="97"/>
      <c r="G131" s="241">
        <f>G132</f>
        <v>699.77372</v>
      </c>
      <c r="H131" s="241">
        <f>H132</f>
        <v>683.12961</v>
      </c>
      <c r="I131" s="259">
        <f t="shared" si="6"/>
        <v>97.62150113325202</v>
      </c>
    </row>
    <row r="132" spans="1:9" ht="28.5" customHeight="1">
      <c r="A132" s="95"/>
      <c r="B132" s="110" t="s">
        <v>583</v>
      </c>
      <c r="C132" s="101" t="s">
        <v>104</v>
      </c>
      <c r="D132" s="101" t="s">
        <v>19</v>
      </c>
      <c r="E132" s="101" t="s">
        <v>554</v>
      </c>
      <c r="F132" s="101" t="s">
        <v>127</v>
      </c>
      <c r="G132" s="241">
        <v>699.77372</v>
      </c>
      <c r="H132" s="241">
        <v>683.12961</v>
      </c>
      <c r="I132" s="259">
        <f t="shared" si="6"/>
        <v>97.62150113325202</v>
      </c>
    </row>
    <row r="133" spans="1:9" ht="43.5" customHeight="1">
      <c r="A133" s="95"/>
      <c r="B133" s="100" t="s">
        <v>556</v>
      </c>
      <c r="C133" s="101" t="s">
        <v>104</v>
      </c>
      <c r="D133" s="101" t="s">
        <v>19</v>
      </c>
      <c r="E133" s="101" t="s">
        <v>553</v>
      </c>
      <c r="F133" s="97"/>
      <c r="G133" s="241">
        <f>G134</f>
        <v>34288.91112</v>
      </c>
      <c r="H133" s="241">
        <f>H134</f>
        <v>33473.35079</v>
      </c>
      <c r="I133" s="259">
        <f t="shared" si="6"/>
        <v>97.62150414416543</v>
      </c>
    </row>
    <row r="134" spans="1:9" ht="28.5" customHeight="1">
      <c r="A134" s="95"/>
      <c r="B134" s="110" t="s">
        <v>583</v>
      </c>
      <c r="C134" s="101" t="s">
        <v>104</v>
      </c>
      <c r="D134" s="101" t="s">
        <v>19</v>
      </c>
      <c r="E134" s="101" t="s">
        <v>553</v>
      </c>
      <c r="F134" s="101" t="s">
        <v>127</v>
      </c>
      <c r="G134" s="241">
        <v>34288.91112</v>
      </c>
      <c r="H134" s="241">
        <v>33473.35079</v>
      </c>
      <c r="I134" s="259">
        <f t="shared" si="6"/>
        <v>97.62150414416543</v>
      </c>
    </row>
    <row r="135" spans="1:9" ht="16.5" customHeight="1">
      <c r="A135" s="95"/>
      <c r="B135" s="104" t="s">
        <v>194</v>
      </c>
      <c r="C135" s="97" t="s">
        <v>104</v>
      </c>
      <c r="D135" s="97" t="s">
        <v>195</v>
      </c>
      <c r="E135" s="97"/>
      <c r="F135" s="97"/>
      <c r="G135" s="258">
        <f aca="true" t="shared" si="7" ref="G135:H137">G136</f>
        <v>111199.43714</v>
      </c>
      <c r="H135" s="258">
        <f t="shared" si="7"/>
        <v>108518.02801000001</v>
      </c>
      <c r="I135" s="259">
        <f t="shared" si="6"/>
        <v>97.58864864880198</v>
      </c>
    </row>
    <row r="136" spans="1:9" ht="30" customHeight="1">
      <c r="A136" s="95"/>
      <c r="B136" s="105" t="s">
        <v>584</v>
      </c>
      <c r="C136" s="101" t="s">
        <v>104</v>
      </c>
      <c r="D136" s="101" t="s">
        <v>195</v>
      </c>
      <c r="E136" s="101" t="s">
        <v>272</v>
      </c>
      <c r="F136" s="101"/>
      <c r="G136" s="241">
        <f t="shared" si="7"/>
        <v>111199.43714</v>
      </c>
      <c r="H136" s="241">
        <f t="shared" si="7"/>
        <v>108518.02801000001</v>
      </c>
      <c r="I136" s="259">
        <f t="shared" si="6"/>
        <v>97.58864864880198</v>
      </c>
    </row>
    <row r="137" spans="1:9" ht="17.25" customHeight="1">
      <c r="A137" s="95"/>
      <c r="B137" s="105" t="s">
        <v>340</v>
      </c>
      <c r="C137" s="101" t="s">
        <v>104</v>
      </c>
      <c r="D137" s="101" t="s">
        <v>111</v>
      </c>
      <c r="E137" s="101" t="s">
        <v>272</v>
      </c>
      <c r="F137" s="101"/>
      <c r="G137" s="241">
        <f t="shared" si="7"/>
        <v>111199.43714</v>
      </c>
      <c r="H137" s="241">
        <f t="shared" si="7"/>
        <v>108518.02801000001</v>
      </c>
      <c r="I137" s="259">
        <f t="shared" si="6"/>
        <v>97.58864864880198</v>
      </c>
    </row>
    <row r="138" spans="1:9" ht="21" customHeight="1">
      <c r="A138" s="95"/>
      <c r="B138" s="100" t="s">
        <v>341</v>
      </c>
      <c r="C138" s="101" t="s">
        <v>104</v>
      </c>
      <c r="D138" s="101" t="s">
        <v>195</v>
      </c>
      <c r="E138" s="101" t="s">
        <v>273</v>
      </c>
      <c r="F138" s="101"/>
      <c r="G138" s="241">
        <f>G139+G143+G146</f>
        <v>111199.43714</v>
      </c>
      <c r="H138" s="241">
        <f>H139+H143+H146</f>
        <v>108518.02801000001</v>
      </c>
      <c r="I138" s="259">
        <f t="shared" si="6"/>
        <v>97.58864864880198</v>
      </c>
    </row>
    <row r="139" spans="1:9" ht="54.75" customHeight="1">
      <c r="A139" s="95"/>
      <c r="B139" s="100" t="s">
        <v>342</v>
      </c>
      <c r="C139" s="101" t="s">
        <v>104</v>
      </c>
      <c r="D139" s="101" t="s">
        <v>195</v>
      </c>
      <c r="E139" s="101" t="s">
        <v>274</v>
      </c>
      <c r="F139" s="101"/>
      <c r="G139" s="241">
        <f>G140+G141+G142</f>
        <v>73104.37577</v>
      </c>
      <c r="H139" s="241">
        <f>H140+H141+H142</f>
        <v>70461.74332</v>
      </c>
      <c r="I139" s="259">
        <f t="shared" si="6"/>
        <v>96.38512411580639</v>
      </c>
    </row>
    <row r="140" spans="1:9" ht="54" customHeight="1">
      <c r="A140" s="95"/>
      <c r="B140" s="103" t="s">
        <v>251</v>
      </c>
      <c r="C140" s="101" t="s">
        <v>104</v>
      </c>
      <c r="D140" s="101" t="s">
        <v>195</v>
      </c>
      <c r="E140" s="101" t="s">
        <v>274</v>
      </c>
      <c r="F140" s="101" t="s">
        <v>254</v>
      </c>
      <c r="G140" s="241">
        <v>42256.59482</v>
      </c>
      <c r="H140" s="241">
        <v>41917.39692</v>
      </c>
      <c r="I140" s="259">
        <f t="shared" si="6"/>
        <v>99.19729002905966</v>
      </c>
    </row>
    <row r="141" spans="1:9" ht="27" customHeight="1">
      <c r="A141" s="95"/>
      <c r="B141" s="103" t="s">
        <v>252</v>
      </c>
      <c r="C141" s="101" t="s">
        <v>104</v>
      </c>
      <c r="D141" s="101" t="s">
        <v>195</v>
      </c>
      <c r="E141" s="101" t="s">
        <v>274</v>
      </c>
      <c r="F141" s="101" t="s">
        <v>255</v>
      </c>
      <c r="G141" s="241">
        <v>29718.95856</v>
      </c>
      <c r="H141" s="241">
        <v>27584.56188</v>
      </c>
      <c r="I141" s="259">
        <f t="shared" si="6"/>
        <v>92.81806367578179</v>
      </c>
    </row>
    <row r="142" spans="1:9" ht="18" customHeight="1">
      <c r="A142" s="95"/>
      <c r="B142" s="103" t="s">
        <v>253</v>
      </c>
      <c r="C142" s="101" t="s">
        <v>104</v>
      </c>
      <c r="D142" s="101" t="s">
        <v>195</v>
      </c>
      <c r="E142" s="101" t="s">
        <v>274</v>
      </c>
      <c r="F142" s="101" t="s">
        <v>256</v>
      </c>
      <c r="G142" s="241">
        <v>1128.82239</v>
      </c>
      <c r="H142" s="241">
        <v>959.78452</v>
      </c>
      <c r="I142" s="259">
        <f t="shared" si="6"/>
        <v>85.02529082542382</v>
      </c>
    </row>
    <row r="143" spans="1:9" ht="67.5" customHeight="1">
      <c r="A143" s="95"/>
      <c r="B143" s="100" t="s">
        <v>343</v>
      </c>
      <c r="C143" s="101" t="s">
        <v>104</v>
      </c>
      <c r="D143" s="101" t="s">
        <v>195</v>
      </c>
      <c r="E143" s="101" t="s">
        <v>275</v>
      </c>
      <c r="F143" s="101"/>
      <c r="G143" s="241">
        <f>G144+G145</f>
        <v>38046.96137</v>
      </c>
      <c r="H143" s="241">
        <f>H144+H145</f>
        <v>38008.18469</v>
      </c>
      <c r="I143" s="259">
        <f t="shared" si="6"/>
        <v>99.89808205805741</v>
      </c>
    </row>
    <row r="144" spans="1:9" ht="54.75" customHeight="1">
      <c r="A144" s="95"/>
      <c r="B144" s="100" t="s">
        <v>251</v>
      </c>
      <c r="C144" s="101" t="s">
        <v>104</v>
      </c>
      <c r="D144" s="101" t="s">
        <v>195</v>
      </c>
      <c r="E144" s="101" t="s">
        <v>275</v>
      </c>
      <c r="F144" s="101" t="s">
        <v>254</v>
      </c>
      <c r="G144" s="241">
        <v>36751.37837</v>
      </c>
      <c r="H144" s="241">
        <v>36712.60169</v>
      </c>
      <c r="I144" s="259">
        <f t="shared" si="6"/>
        <v>99.8944891818489</v>
      </c>
    </row>
    <row r="145" spans="1:9" ht="27.75" customHeight="1">
      <c r="A145" s="95"/>
      <c r="B145" s="100" t="s">
        <v>252</v>
      </c>
      <c r="C145" s="101" t="s">
        <v>104</v>
      </c>
      <c r="D145" s="101" t="s">
        <v>195</v>
      </c>
      <c r="E145" s="101" t="s">
        <v>275</v>
      </c>
      <c r="F145" s="101" t="s">
        <v>255</v>
      </c>
      <c r="G145" s="241">
        <v>1295.583</v>
      </c>
      <c r="H145" s="241">
        <v>1295.583</v>
      </c>
      <c r="I145" s="259">
        <f t="shared" si="6"/>
        <v>100</v>
      </c>
    </row>
    <row r="146" spans="1:9" ht="80.25" customHeight="1">
      <c r="A146" s="95"/>
      <c r="B146" s="100" t="s">
        <v>640</v>
      </c>
      <c r="C146" s="101" t="s">
        <v>104</v>
      </c>
      <c r="D146" s="101" t="s">
        <v>195</v>
      </c>
      <c r="E146" s="101" t="s">
        <v>608</v>
      </c>
      <c r="F146" s="101"/>
      <c r="G146" s="241">
        <f>G147</f>
        <v>48.1</v>
      </c>
      <c r="H146" s="241">
        <f>H147</f>
        <v>48.1</v>
      </c>
      <c r="I146" s="259">
        <f t="shared" si="6"/>
        <v>100</v>
      </c>
    </row>
    <row r="147" spans="1:9" ht="54.75" customHeight="1">
      <c r="A147" s="95"/>
      <c r="B147" s="100" t="s">
        <v>251</v>
      </c>
      <c r="C147" s="101" t="s">
        <v>104</v>
      </c>
      <c r="D147" s="101" t="s">
        <v>195</v>
      </c>
      <c r="E147" s="101" t="s">
        <v>608</v>
      </c>
      <c r="F147" s="101" t="s">
        <v>254</v>
      </c>
      <c r="G147" s="241">
        <v>48.1</v>
      </c>
      <c r="H147" s="241">
        <v>48.1</v>
      </c>
      <c r="I147" s="259">
        <f t="shared" si="6"/>
        <v>100</v>
      </c>
    </row>
    <row r="148" spans="1:9" ht="18.75" customHeight="1">
      <c r="A148" s="95"/>
      <c r="B148" s="96" t="s">
        <v>190</v>
      </c>
      <c r="C148" s="97" t="s">
        <v>104</v>
      </c>
      <c r="D148" s="97" t="s">
        <v>191</v>
      </c>
      <c r="E148" s="97"/>
      <c r="F148" s="97"/>
      <c r="G148" s="258">
        <f aca="true" t="shared" si="8" ref="G148:H150">G149</f>
        <v>113437.32778999998</v>
      </c>
      <c r="H148" s="258">
        <f t="shared" si="8"/>
        <v>112472.5076</v>
      </c>
      <c r="I148" s="259">
        <f t="shared" si="6"/>
        <v>99.14946851376286</v>
      </c>
    </row>
    <row r="149" spans="1:9" ht="27.75" customHeight="1">
      <c r="A149" s="95"/>
      <c r="B149" s="105" t="s">
        <v>588</v>
      </c>
      <c r="C149" s="101" t="s">
        <v>104</v>
      </c>
      <c r="D149" s="101" t="s">
        <v>191</v>
      </c>
      <c r="E149" s="101" t="s">
        <v>272</v>
      </c>
      <c r="F149" s="101"/>
      <c r="G149" s="241">
        <f t="shared" si="8"/>
        <v>113437.32778999998</v>
      </c>
      <c r="H149" s="241">
        <f t="shared" si="8"/>
        <v>112472.5076</v>
      </c>
      <c r="I149" s="259">
        <f aca="true" t="shared" si="9" ref="I149:I212">H149/G149*100</f>
        <v>99.14946851376286</v>
      </c>
    </row>
    <row r="150" spans="1:9" ht="18.75" customHeight="1">
      <c r="A150" s="95"/>
      <c r="B150" s="105" t="s">
        <v>344</v>
      </c>
      <c r="C150" s="101" t="s">
        <v>104</v>
      </c>
      <c r="D150" s="101" t="s">
        <v>191</v>
      </c>
      <c r="E150" s="101" t="s">
        <v>272</v>
      </c>
      <c r="F150" s="101"/>
      <c r="G150" s="241">
        <f t="shared" si="8"/>
        <v>113437.32778999998</v>
      </c>
      <c r="H150" s="241">
        <f t="shared" si="8"/>
        <v>112472.5076</v>
      </c>
      <c r="I150" s="259">
        <f t="shared" si="9"/>
        <v>99.14946851376286</v>
      </c>
    </row>
    <row r="151" spans="1:9" ht="16.5" customHeight="1">
      <c r="A151" s="95"/>
      <c r="B151" s="100" t="s">
        <v>345</v>
      </c>
      <c r="C151" s="101" t="s">
        <v>104</v>
      </c>
      <c r="D151" s="101" t="s">
        <v>191</v>
      </c>
      <c r="E151" s="101" t="s">
        <v>276</v>
      </c>
      <c r="F151" s="101"/>
      <c r="G151" s="241">
        <f>G152+G156+G159</f>
        <v>113437.32778999998</v>
      </c>
      <c r="H151" s="241">
        <f>H152+H156+H159</f>
        <v>112472.5076</v>
      </c>
      <c r="I151" s="259">
        <f t="shared" si="9"/>
        <v>99.14946851376286</v>
      </c>
    </row>
    <row r="152" spans="1:9" ht="54" customHeight="1">
      <c r="A152" s="95"/>
      <c r="B152" s="100" t="s">
        <v>342</v>
      </c>
      <c r="C152" s="101" t="s">
        <v>104</v>
      </c>
      <c r="D152" s="101" t="s">
        <v>191</v>
      </c>
      <c r="E152" s="101" t="s">
        <v>277</v>
      </c>
      <c r="F152" s="101"/>
      <c r="G152" s="241">
        <f>G153+G154+G155</f>
        <v>19777.356499999998</v>
      </c>
      <c r="H152" s="241">
        <f>H153+H154+H155</f>
        <v>19218.65673</v>
      </c>
      <c r="I152" s="259">
        <f t="shared" si="9"/>
        <v>97.1750533495212</v>
      </c>
    </row>
    <row r="153" spans="1:9" ht="54" customHeight="1">
      <c r="A153" s="95"/>
      <c r="B153" s="103" t="s">
        <v>251</v>
      </c>
      <c r="C153" s="101" t="s">
        <v>104</v>
      </c>
      <c r="D153" s="101" t="s">
        <v>191</v>
      </c>
      <c r="E153" s="101" t="s">
        <v>277</v>
      </c>
      <c r="F153" s="101" t="s">
        <v>254</v>
      </c>
      <c r="G153" s="241">
        <v>3446.88053</v>
      </c>
      <c r="H153" s="241">
        <v>3446.88053</v>
      </c>
      <c r="I153" s="259">
        <f t="shared" si="9"/>
        <v>100</v>
      </c>
    </row>
    <row r="154" spans="1:9" ht="27" customHeight="1">
      <c r="A154" s="95"/>
      <c r="B154" s="103" t="s">
        <v>252</v>
      </c>
      <c r="C154" s="101" t="s">
        <v>104</v>
      </c>
      <c r="D154" s="101" t="s">
        <v>191</v>
      </c>
      <c r="E154" s="101" t="s">
        <v>277</v>
      </c>
      <c r="F154" s="101" t="s">
        <v>255</v>
      </c>
      <c r="G154" s="241">
        <v>15338.58096</v>
      </c>
      <c r="H154" s="241">
        <v>14779.88119</v>
      </c>
      <c r="I154" s="259">
        <f t="shared" si="9"/>
        <v>96.3575524264143</v>
      </c>
    </row>
    <row r="155" spans="1:9" ht="18.75" customHeight="1">
      <c r="A155" s="95"/>
      <c r="B155" s="103" t="s">
        <v>253</v>
      </c>
      <c r="C155" s="101" t="s">
        <v>104</v>
      </c>
      <c r="D155" s="101" t="s">
        <v>191</v>
      </c>
      <c r="E155" s="101" t="s">
        <v>277</v>
      </c>
      <c r="F155" s="101" t="s">
        <v>256</v>
      </c>
      <c r="G155" s="241">
        <v>991.89501</v>
      </c>
      <c r="H155" s="241">
        <v>991.89501</v>
      </c>
      <c r="I155" s="259">
        <f t="shared" si="9"/>
        <v>100</v>
      </c>
    </row>
    <row r="156" spans="1:9" ht="94.5" customHeight="1">
      <c r="A156" s="95"/>
      <c r="B156" s="116" t="s">
        <v>346</v>
      </c>
      <c r="C156" s="101" t="s">
        <v>104</v>
      </c>
      <c r="D156" s="101" t="s">
        <v>191</v>
      </c>
      <c r="E156" s="101" t="s">
        <v>278</v>
      </c>
      <c r="F156" s="101"/>
      <c r="G156" s="241">
        <f>G157+G158</f>
        <v>92878.60528999999</v>
      </c>
      <c r="H156" s="241">
        <f>H157+H158</f>
        <v>92500.87225</v>
      </c>
      <c r="I156" s="259">
        <f t="shared" si="9"/>
        <v>99.59330457340462</v>
      </c>
    </row>
    <row r="157" spans="1:9" ht="51" customHeight="1">
      <c r="A157" s="95"/>
      <c r="B157" s="103" t="s">
        <v>251</v>
      </c>
      <c r="C157" s="101" t="s">
        <v>104</v>
      </c>
      <c r="D157" s="101" t="s">
        <v>191</v>
      </c>
      <c r="E157" s="101" t="s">
        <v>278</v>
      </c>
      <c r="F157" s="101" t="s">
        <v>254</v>
      </c>
      <c r="G157" s="241">
        <v>90761.89429</v>
      </c>
      <c r="H157" s="241">
        <v>90384.32952</v>
      </c>
      <c r="I157" s="259">
        <f t="shared" si="9"/>
        <v>99.58400518967397</v>
      </c>
    </row>
    <row r="158" spans="1:9" ht="27" customHeight="1">
      <c r="A158" s="95"/>
      <c r="B158" s="103" t="s">
        <v>252</v>
      </c>
      <c r="C158" s="101" t="s">
        <v>104</v>
      </c>
      <c r="D158" s="101" t="s">
        <v>191</v>
      </c>
      <c r="E158" s="101" t="s">
        <v>278</v>
      </c>
      <c r="F158" s="101" t="s">
        <v>255</v>
      </c>
      <c r="G158" s="241">
        <v>2116.711</v>
      </c>
      <c r="H158" s="241">
        <v>2116.54273</v>
      </c>
      <c r="I158" s="259">
        <f t="shared" si="9"/>
        <v>99.99205040272386</v>
      </c>
    </row>
    <row r="159" spans="1:9" ht="58.5" customHeight="1">
      <c r="A159" s="95"/>
      <c r="B159" s="100" t="s">
        <v>348</v>
      </c>
      <c r="C159" s="101" t="s">
        <v>104</v>
      </c>
      <c r="D159" s="101" t="s">
        <v>191</v>
      </c>
      <c r="E159" s="101" t="s">
        <v>280</v>
      </c>
      <c r="F159" s="101"/>
      <c r="G159" s="241">
        <f>G160</f>
        <v>781.366</v>
      </c>
      <c r="H159" s="241">
        <f>H160</f>
        <v>752.97862</v>
      </c>
      <c r="I159" s="259">
        <f t="shared" si="9"/>
        <v>96.3669547945521</v>
      </c>
    </row>
    <row r="160" spans="1:9" ht="54.75" customHeight="1">
      <c r="A160" s="95"/>
      <c r="B160" s="103" t="s">
        <v>251</v>
      </c>
      <c r="C160" s="101" t="s">
        <v>104</v>
      </c>
      <c r="D160" s="101" t="s">
        <v>191</v>
      </c>
      <c r="E160" s="101" t="s">
        <v>280</v>
      </c>
      <c r="F160" s="101" t="s">
        <v>254</v>
      </c>
      <c r="G160" s="241">
        <v>781.366</v>
      </c>
      <c r="H160" s="241">
        <v>752.97862</v>
      </c>
      <c r="I160" s="259">
        <f t="shared" si="9"/>
        <v>96.3669547945521</v>
      </c>
    </row>
    <row r="161" spans="1:9" ht="18" customHeight="1">
      <c r="A161" s="95"/>
      <c r="B161" s="99" t="s">
        <v>537</v>
      </c>
      <c r="C161" s="97" t="s">
        <v>104</v>
      </c>
      <c r="D161" s="97" t="s">
        <v>538</v>
      </c>
      <c r="E161" s="106"/>
      <c r="F161" s="106"/>
      <c r="G161" s="258">
        <f>G162</f>
        <v>1244</v>
      </c>
      <c r="H161" s="258">
        <f>H162</f>
        <v>1124.28742</v>
      </c>
      <c r="I161" s="259">
        <f t="shared" si="9"/>
        <v>90.37680225080386</v>
      </c>
    </row>
    <row r="162" spans="1:9" ht="94.5" customHeight="1">
      <c r="A162" s="95"/>
      <c r="B162" s="116" t="s">
        <v>346</v>
      </c>
      <c r="C162" s="101" t="s">
        <v>104</v>
      </c>
      <c r="D162" s="101" t="s">
        <v>538</v>
      </c>
      <c r="E162" s="101" t="s">
        <v>278</v>
      </c>
      <c r="F162" s="101"/>
      <c r="G162" s="241">
        <f>G163</f>
        <v>1244</v>
      </c>
      <c r="H162" s="241">
        <f>H163</f>
        <v>1124.28742</v>
      </c>
      <c r="I162" s="259">
        <f t="shared" si="9"/>
        <v>90.37680225080386</v>
      </c>
    </row>
    <row r="163" spans="1:9" ht="51" customHeight="1">
      <c r="A163" s="95"/>
      <c r="B163" s="103" t="s">
        <v>251</v>
      </c>
      <c r="C163" s="101" t="s">
        <v>104</v>
      </c>
      <c r="D163" s="101" t="s">
        <v>538</v>
      </c>
      <c r="E163" s="101" t="s">
        <v>278</v>
      </c>
      <c r="F163" s="101" t="s">
        <v>254</v>
      </c>
      <c r="G163" s="241">
        <v>1244</v>
      </c>
      <c r="H163" s="241">
        <v>1124.28742</v>
      </c>
      <c r="I163" s="259">
        <f t="shared" si="9"/>
        <v>90.37680225080386</v>
      </c>
    </row>
    <row r="164" spans="1:9" ht="18" customHeight="1">
      <c r="A164" s="95"/>
      <c r="B164" s="99" t="s">
        <v>158</v>
      </c>
      <c r="C164" s="97" t="s">
        <v>104</v>
      </c>
      <c r="D164" s="97" t="s">
        <v>192</v>
      </c>
      <c r="E164" s="106"/>
      <c r="F164" s="106"/>
      <c r="G164" s="258">
        <f aca="true" t="shared" si="10" ref="G164:H166">G165</f>
        <v>2177.08</v>
      </c>
      <c r="H164" s="258">
        <f t="shared" si="10"/>
        <v>2177.08</v>
      </c>
      <c r="I164" s="259">
        <f t="shared" si="9"/>
        <v>100</v>
      </c>
    </row>
    <row r="165" spans="1:9" ht="29.25" customHeight="1">
      <c r="A165" s="95"/>
      <c r="B165" s="103" t="s">
        <v>589</v>
      </c>
      <c r="C165" s="101" t="s">
        <v>104</v>
      </c>
      <c r="D165" s="101" t="s">
        <v>192</v>
      </c>
      <c r="E165" s="101" t="s">
        <v>272</v>
      </c>
      <c r="F165" s="97"/>
      <c r="G165" s="241">
        <f t="shared" si="10"/>
        <v>2177.08</v>
      </c>
      <c r="H165" s="241">
        <f t="shared" si="10"/>
        <v>2177.08</v>
      </c>
      <c r="I165" s="259">
        <f t="shared" si="9"/>
        <v>100</v>
      </c>
    </row>
    <row r="166" spans="1:9" ht="30" customHeight="1">
      <c r="A166" s="95"/>
      <c r="B166" s="103" t="s">
        <v>349</v>
      </c>
      <c r="C166" s="101" t="s">
        <v>104</v>
      </c>
      <c r="D166" s="101" t="s">
        <v>192</v>
      </c>
      <c r="E166" s="101" t="s">
        <v>272</v>
      </c>
      <c r="F166" s="101"/>
      <c r="G166" s="241">
        <f t="shared" si="10"/>
        <v>2177.08</v>
      </c>
      <c r="H166" s="241">
        <f t="shared" si="10"/>
        <v>2177.08</v>
      </c>
      <c r="I166" s="259">
        <f t="shared" si="9"/>
        <v>100</v>
      </c>
    </row>
    <row r="167" spans="1:9" ht="30" customHeight="1">
      <c r="A167" s="95"/>
      <c r="B167" s="103" t="s">
        <v>350</v>
      </c>
      <c r="C167" s="101" t="s">
        <v>104</v>
      </c>
      <c r="D167" s="101" t="s">
        <v>192</v>
      </c>
      <c r="E167" s="101" t="s">
        <v>440</v>
      </c>
      <c r="F167" s="101"/>
      <c r="G167" s="241">
        <f>G168+G170</f>
        <v>2177.08</v>
      </c>
      <c r="H167" s="241">
        <f>H168+H170</f>
        <v>2177.08</v>
      </c>
      <c r="I167" s="259">
        <f t="shared" si="9"/>
        <v>100</v>
      </c>
    </row>
    <row r="168" spans="1:9" ht="43.5" customHeight="1">
      <c r="A168" s="95"/>
      <c r="B168" s="103" t="s">
        <v>351</v>
      </c>
      <c r="C168" s="101" t="s">
        <v>104</v>
      </c>
      <c r="D168" s="101" t="s">
        <v>192</v>
      </c>
      <c r="E168" s="101" t="s">
        <v>281</v>
      </c>
      <c r="F168" s="101"/>
      <c r="G168" s="241">
        <f>G169</f>
        <v>758.68</v>
      </c>
      <c r="H168" s="241">
        <f>H169</f>
        <v>758.68</v>
      </c>
      <c r="I168" s="259">
        <f t="shared" si="9"/>
        <v>100</v>
      </c>
    </row>
    <row r="169" spans="1:9" ht="27.75" customHeight="1">
      <c r="A169" s="95"/>
      <c r="B169" s="103" t="s">
        <v>252</v>
      </c>
      <c r="C169" s="101" t="s">
        <v>104</v>
      </c>
      <c r="D169" s="101" t="s">
        <v>192</v>
      </c>
      <c r="E169" s="101" t="s">
        <v>281</v>
      </c>
      <c r="F169" s="101" t="s">
        <v>255</v>
      </c>
      <c r="G169" s="241">
        <v>758.68</v>
      </c>
      <c r="H169" s="241">
        <v>758.68</v>
      </c>
      <c r="I169" s="259">
        <f t="shared" si="9"/>
        <v>100</v>
      </c>
    </row>
    <row r="170" spans="1:9" ht="43.5" customHeight="1">
      <c r="A170" s="95"/>
      <c r="B170" s="103" t="s">
        <v>351</v>
      </c>
      <c r="C170" s="101" t="s">
        <v>104</v>
      </c>
      <c r="D170" s="101" t="s">
        <v>192</v>
      </c>
      <c r="E170" s="101" t="s">
        <v>609</v>
      </c>
      <c r="F170" s="101"/>
      <c r="G170" s="241">
        <f>G171</f>
        <v>1418.4</v>
      </c>
      <c r="H170" s="241">
        <f>H171</f>
        <v>1418.4</v>
      </c>
      <c r="I170" s="259">
        <f t="shared" si="9"/>
        <v>100</v>
      </c>
    </row>
    <row r="171" spans="1:9" ht="27.75" customHeight="1">
      <c r="A171" s="95"/>
      <c r="B171" s="103" t="s">
        <v>252</v>
      </c>
      <c r="C171" s="101" t="s">
        <v>104</v>
      </c>
      <c r="D171" s="101" t="s">
        <v>192</v>
      </c>
      <c r="E171" s="101" t="s">
        <v>609</v>
      </c>
      <c r="F171" s="101" t="s">
        <v>255</v>
      </c>
      <c r="G171" s="241">
        <v>1418.4</v>
      </c>
      <c r="H171" s="241">
        <v>1418.4</v>
      </c>
      <c r="I171" s="259">
        <f t="shared" si="9"/>
        <v>100</v>
      </c>
    </row>
    <row r="172" spans="1:9" ht="20.25" customHeight="1">
      <c r="A172" s="95"/>
      <c r="B172" s="99" t="s">
        <v>22</v>
      </c>
      <c r="C172" s="97" t="s">
        <v>104</v>
      </c>
      <c r="D172" s="97" t="s">
        <v>23</v>
      </c>
      <c r="E172" s="97"/>
      <c r="F172" s="97"/>
      <c r="G172" s="258">
        <f>G173</f>
        <v>1825.107</v>
      </c>
      <c r="H172" s="258">
        <f>H173</f>
        <v>1519.46</v>
      </c>
      <c r="I172" s="259">
        <f t="shared" si="9"/>
        <v>83.253201045199</v>
      </c>
    </row>
    <row r="173" spans="1:9" ht="29.25" customHeight="1">
      <c r="A173" s="95"/>
      <c r="B173" s="103" t="s">
        <v>590</v>
      </c>
      <c r="C173" s="101" t="s">
        <v>104</v>
      </c>
      <c r="D173" s="101" t="s">
        <v>23</v>
      </c>
      <c r="E173" s="101" t="s">
        <v>272</v>
      </c>
      <c r="F173" s="101"/>
      <c r="G173" s="241">
        <f>G174</f>
        <v>1825.107</v>
      </c>
      <c r="H173" s="241">
        <f>H174</f>
        <v>1519.46</v>
      </c>
      <c r="I173" s="259">
        <f t="shared" si="9"/>
        <v>83.253201045199</v>
      </c>
    </row>
    <row r="174" spans="1:9" ht="15.75" customHeight="1">
      <c r="A174" s="95"/>
      <c r="B174" s="103" t="s">
        <v>344</v>
      </c>
      <c r="C174" s="101" t="s">
        <v>104</v>
      </c>
      <c r="D174" s="101" t="s">
        <v>23</v>
      </c>
      <c r="E174" s="101" t="s">
        <v>272</v>
      </c>
      <c r="F174" s="101"/>
      <c r="G174" s="241">
        <f>G175+G186</f>
        <v>1825.107</v>
      </c>
      <c r="H174" s="241">
        <f>H175+H186</f>
        <v>1519.46</v>
      </c>
      <c r="I174" s="259">
        <f t="shared" si="9"/>
        <v>83.253201045199</v>
      </c>
    </row>
    <row r="175" spans="1:9" ht="18" customHeight="1">
      <c r="A175" s="95"/>
      <c r="B175" s="103" t="s">
        <v>352</v>
      </c>
      <c r="C175" s="101" t="s">
        <v>104</v>
      </c>
      <c r="D175" s="101" t="s">
        <v>23</v>
      </c>
      <c r="E175" s="101" t="s">
        <v>276</v>
      </c>
      <c r="F175" s="101"/>
      <c r="G175" s="241">
        <f>G176+G179+G182+G184</f>
        <v>1224.287</v>
      </c>
      <c r="H175" s="241">
        <f>H176+H179+H182+H184</f>
        <v>1011.95</v>
      </c>
      <c r="I175" s="259">
        <f t="shared" si="9"/>
        <v>82.65627258967872</v>
      </c>
    </row>
    <row r="176" spans="1:9" ht="43.5" customHeight="1">
      <c r="A176" s="95"/>
      <c r="B176" s="103" t="s">
        <v>353</v>
      </c>
      <c r="C176" s="101" t="s">
        <v>104</v>
      </c>
      <c r="D176" s="101" t="s">
        <v>23</v>
      </c>
      <c r="E176" s="101" t="s">
        <v>282</v>
      </c>
      <c r="F176" s="101"/>
      <c r="G176" s="241">
        <f>G177+G178</f>
        <v>181</v>
      </c>
      <c r="H176" s="241">
        <f>H177+H178</f>
        <v>181</v>
      </c>
      <c r="I176" s="259">
        <f t="shared" si="9"/>
        <v>100</v>
      </c>
    </row>
    <row r="177" spans="1:9" ht="51" customHeight="1">
      <c r="A177" s="95"/>
      <c r="B177" s="103" t="s">
        <v>251</v>
      </c>
      <c r="C177" s="101" t="s">
        <v>104</v>
      </c>
      <c r="D177" s="101" t="s">
        <v>23</v>
      </c>
      <c r="E177" s="101" t="s">
        <v>282</v>
      </c>
      <c r="F177" s="101" t="s">
        <v>254</v>
      </c>
      <c r="G177" s="241">
        <v>129.92</v>
      </c>
      <c r="H177" s="241">
        <v>129.92</v>
      </c>
      <c r="I177" s="259">
        <f t="shared" si="9"/>
        <v>100</v>
      </c>
    </row>
    <row r="178" spans="1:9" ht="27.75" customHeight="1">
      <c r="A178" s="95"/>
      <c r="B178" s="103" t="s">
        <v>252</v>
      </c>
      <c r="C178" s="101" t="s">
        <v>104</v>
      </c>
      <c r="D178" s="101" t="s">
        <v>23</v>
      </c>
      <c r="E178" s="101" t="s">
        <v>282</v>
      </c>
      <c r="F178" s="101" t="s">
        <v>255</v>
      </c>
      <c r="G178" s="241">
        <v>51.08</v>
      </c>
      <c r="H178" s="241">
        <v>51.08</v>
      </c>
      <c r="I178" s="259">
        <f t="shared" si="9"/>
        <v>100</v>
      </c>
    </row>
    <row r="179" spans="1:9" ht="43.5" customHeight="1">
      <c r="A179" s="95"/>
      <c r="B179" s="103" t="s">
        <v>353</v>
      </c>
      <c r="C179" s="101" t="s">
        <v>104</v>
      </c>
      <c r="D179" s="101" t="s">
        <v>23</v>
      </c>
      <c r="E179" s="101" t="s">
        <v>315</v>
      </c>
      <c r="F179" s="101"/>
      <c r="G179" s="241">
        <f>G180+G181</f>
        <v>833.287</v>
      </c>
      <c r="H179" s="241">
        <f>H180+H181</f>
        <v>620.95</v>
      </c>
      <c r="I179" s="259">
        <f t="shared" si="9"/>
        <v>74.51814320876241</v>
      </c>
    </row>
    <row r="180" spans="1:9" ht="27.75" customHeight="1">
      <c r="A180" s="95"/>
      <c r="B180" s="103" t="s">
        <v>252</v>
      </c>
      <c r="C180" s="101" t="s">
        <v>104</v>
      </c>
      <c r="D180" s="101" t="s">
        <v>23</v>
      </c>
      <c r="E180" s="101" t="s">
        <v>315</v>
      </c>
      <c r="F180" s="101" t="s">
        <v>255</v>
      </c>
      <c r="G180" s="241">
        <v>619.287</v>
      </c>
      <c r="H180" s="241">
        <v>406.95</v>
      </c>
      <c r="I180" s="259">
        <f t="shared" si="9"/>
        <v>65.7126663404851</v>
      </c>
    </row>
    <row r="181" spans="1:9" ht="27.75" customHeight="1">
      <c r="A181" s="95"/>
      <c r="B181" s="103" t="s">
        <v>31</v>
      </c>
      <c r="C181" s="101" t="s">
        <v>104</v>
      </c>
      <c r="D181" s="101" t="s">
        <v>23</v>
      </c>
      <c r="E181" s="101" t="s">
        <v>315</v>
      </c>
      <c r="F181" s="101" t="s">
        <v>72</v>
      </c>
      <c r="G181" s="241">
        <v>214</v>
      </c>
      <c r="H181" s="241">
        <v>214</v>
      </c>
      <c r="I181" s="259">
        <f t="shared" si="9"/>
        <v>100</v>
      </c>
    </row>
    <row r="182" spans="1:9" ht="54.75" customHeight="1">
      <c r="A182" s="95"/>
      <c r="B182" s="103" t="s">
        <v>713</v>
      </c>
      <c r="C182" s="101" t="s">
        <v>104</v>
      </c>
      <c r="D182" s="101" t="s">
        <v>23</v>
      </c>
      <c r="E182" s="101" t="s">
        <v>714</v>
      </c>
      <c r="F182" s="101"/>
      <c r="G182" s="241">
        <f>G183</f>
        <v>200</v>
      </c>
      <c r="H182" s="241">
        <f>H183</f>
        <v>200</v>
      </c>
      <c r="I182" s="259">
        <f t="shared" si="9"/>
        <v>100</v>
      </c>
    </row>
    <row r="183" spans="1:9" ht="27.75" customHeight="1">
      <c r="A183" s="95"/>
      <c r="B183" s="103" t="s">
        <v>252</v>
      </c>
      <c r="C183" s="101" t="s">
        <v>104</v>
      </c>
      <c r="D183" s="101" t="s">
        <v>23</v>
      </c>
      <c r="E183" s="101" t="s">
        <v>714</v>
      </c>
      <c r="F183" s="101" t="s">
        <v>255</v>
      </c>
      <c r="G183" s="241">
        <v>200</v>
      </c>
      <c r="H183" s="241">
        <v>200</v>
      </c>
      <c r="I183" s="259">
        <f t="shared" si="9"/>
        <v>100</v>
      </c>
    </row>
    <row r="184" spans="1:9" ht="54.75" customHeight="1">
      <c r="A184" s="95"/>
      <c r="B184" s="103" t="s">
        <v>715</v>
      </c>
      <c r="C184" s="101" t="s">
        <v>104</v>
      </c>
      <c r="D184" s="101" t="s">
        <v>23</v>
      </c>
      <c r="E184" s="101" t="s">
        <v>716</v>
      </c>
      <c r="F184" s="101"/>
      <c r="G184" s="241">
        <f>G185</f>
        <v>10</v>
      </c>
      <c r="H184" s="241">
        <f>H185</f>
        <v>10</v>
      </c>
      <c r="I184" s="259">
        <f t="shared" si="9"/>
        <v>100</v>
      </c>
    </row>
    <row r="185" spans="1:9" ht="27.75" customHeight="1">
      <c r="A185" s="95"/>
      <c r="B185" s="103" t="s">
        <v>252</v>
      </c>
      <c r="C185" s="101" t="s">
        <v>104</v>
      </c>
      <c r="D185" s="101" t="s">
        <v>23</v>
      </c>
      <c r="E185" s="101" t="s">
        <v>716</v>
      </c>
      <c r="F185" s="101" t="s">
        <v>255</v>
      </c>
      <c r="G185" s="241">
        <v>10</v>
      </c>
      <c r="H185" s="241">
        <v>10</v>
      </c>
      <c r="I185" s="259">
        <f t="shared" si="9"/>
        <v>100</v>
      </c>
    </row>
    <row r="186" spans="1:9" ht="30.75" customHeight="1">
      <c r="A186" s="95"/>
      <c r="B186" s="103" t="s">
        <v>354</v>
      </c>
      <c r="C186" s="101" t="s">
        <v>104</v>
      </c>
      <c r="D186" s="101" t="s">
        <v>23</v>
      </c>
      <c r="E186" s="101" t="s">
        <v>272</v>
      </c>
      <c r="F186" s="101"/>
      <c r="G186" s="241">
        <f>G187</f>
        <v>600.8199999999999</v>
      </c>
      <c r="H186" s="241">
        <f>H187</f>
        <v>507.51</v>
      </c>
      <c r="I186" s="259">
        <f t="shared" si="9"/>
        <v>84.46955827036385</v>
      </c>
    </row>
    <row r="187" spans="1:9" ht="31.5" customHeight="1">
      <c r="A187" s="95"/>
      <c r="B187" s="103" t="s">
        <v>355</v>
      </c>
      <c r="C187" s="101" t="s">
        <v>104</v>
      </c>
      <c r="D187" s="101" t="s">
        <v>23</v>
      </c>
      <c r="E187" s="101" t="s">
        <v>283</v>
      </c>
      <c r="F187" s="101"/>
      <c r="G187" s="241">
        <f>G188+G190</f>
        <v>600.8199999999999</v>
      </c>
      <c r="H187" s="241">
        <f>H188+H190</f>
        <v>507.51</v>
      </c>
      <c r="I187" s="259">
        <f t="shared" si="9"/>
        <v>84.46955827036385</v>
      </c>
    </row>
    <row r="188" spans="1:9" ht="45" customHeight="1">
      <c r="A188" s="108"/>
      <c r="B188" s="103" t="s">
        <v>351</v>
      </c>
      <c r="C188" s="101" t="s">
        <v>104</v>
      </c>
      <c r="D188" s="101" t="s">
        <v>23</v>
      </c>
      <c r="E188" s="101" t="s">
        <v>316</v>
      </c>
      <c r="F188" s="101"/>
      <c r="G188" s="241">
        <f>G189</f>
        <v>225</v>
      </c>
      <c r="H188" s="241">
        <f>H189</f>
        <v>131.69</v>
      </c>
      <c r="I188" s="259">
        <f t="shared" si="9"/>
        <v>58.528888888888886</v>
      </c>
    </row>
    <row r="189" spans="1:9" ht="28.5" customHeight="1">
      <c r="A189" s="108"/>
      <c r="B189" s="103" t="s">
        <v>252</v>
      </c>
      <c r="C189" s="101" t="s">
        <v>104</v>
      </c>
      <c r="D189" s="101" t="s">
        <v>23</v>
      </c>
      <c r="E189" s="101" t="s">
        <v>316</v>
      </c>
      <c r="F189" s="101" t="s">
        <v>255</v>
      </c>
      <c r="G189" s="241">
        <v>225</v>
      </c>
      <c r="H189" s="241">
        <v>131.69</v>
      </c>
      <c r="I189" s="259">
        <f t="shared" si="9"/>
        <v>58.528888888888886</v>
      </c>
    </row>
    <row r="190" spans="1:9" ht="44.25" customHeight="1">
      <c r="A190" s="95"/>
      <c r="B190" s="103" t="s">
        <v>351</v>
      </c>
      <c r="C190" s="101" t="s">
        <v>104</v>
      </c>
      <c r="D190" s="101" t="s">
        <v>23</v>
      </c>
      <c r="E190" s="101" t="s">
        <v>284</v>
      </c>
      <c r="F190" s="101"/>
      <c r="G190" s="241">
        <f>G191</f>
        <v>375.82</v>
      </c>
      <c r="H190" s="241">
        <f>H191</f>
        <v>375.82</v>
      </c>
      <c r="I190" s="259">
        <f t="shared" si="9"/>
        <v>100</v>
      </c>
    </row>
    <row r="191" spans="1:9" ht="51">
      <c r="A191" s="95"/>
      <c r="B191" s="103" t="s">
        <v>251</v>
      </c>
      <c r="C191" s="101" t="s">
        <v>104</v>
      </c>
      <c r="D191" s="101" t="s">
        <v>23</v>
      </c>
      <c r="E191" s="101" t="s">
        <v>284</v>
      </c>
      <c r="F191" s="101" t="s">
        <v>254</v>
      </c>
      <c r="G191" s="241">
        <v>375.82</v>
      </c>
      <c r="H191" s="241">
        <v>375.82</v>
      </c>
      <c r="I191" s="259">
        <f t="shared" si="9"/>
        <v>100</v>
      </c>
    </row>
    <row r="192" spans="1:9" ht="15" customHeight="1">
      <c r="A192" s="95"/>
      <c r="B192" s="99" t="s">
        <v>24</v>
      </c>
      <c r="C192" s="97" t="s">
        <v>104</v>
      </c>
      <c r="D192" s="97" t="s">
        <v>25</v>
      </c>
      <c r="E192" s="97"/>
      <c r="F192" s="97"/>
      <c r="G192" s="258">
        <f aca="true" t="shared" si="11" ref="G192:H194">G193</f>
        <v>14410.934000000001</v>
      </c>
      <c r="H192" s="258">
        <f t="shared" si="11"/>
        <v>9136.818</v>
      </c>
      <c r="I192" s="259">
        <f t="shared" si="9"/>
        <v>63.40198352167874</v>
      </c>
    </row>
    <row r="193" spans="1:9" ht="28.5" customHeight="1">
      <c r="A193" s="95"/>
      <c r="B193" s="105" t="s">
        <v>401</v>
      </c>
      <c r="C193" s="101" t="s">
        <v>104</v>
      </c>
      <c r="D193" s="101" t="s">
        <v>25</v>
      </c>
      <c r="E193" s="101" t="s">
        <v>317</v>
      </c>
      <c r="F193" s="101"/>
      <c r="G193" s="241">
        <f t="shared" si="11"/>
        <v>14410.934000000001</v>
      </c>
      <c r="H193" s="241">
        <f t="shared" si="11"/>
        <v>9136.818</v>
      </c>
      <c r="I193" s="259">
        <f t="shared" si="9"/>
        <v>63.40198352167874</v>
      </c>
    </row>
    <row r="194" spans="1:9" ht="31.5" customHeight="1">
      <c r="A194" s="95"/>
      <c r="B194" s="105" t="s">
        <v>382</v>
      </c>
      <c r="C194" s="101" t="s">
        <v>104</v>
      </c>
      <c r="D194" s="101" t="s">
        <v>25</v>
      </c>
      <c r="E194" s="101" t="s">
        <v>318</v>
      </c>
      <c r="F194" s="101"/>
      <c r="G194" s="241">
        <f t="shared" si="11"/>
        <v>14410.934000000001</v>
      </c>
      <c r="H194" s="241">
        <f t="shared" si="11"/>
        <v>9136.818</v>
      </c>
      <c r="I194" s="259">
        <f t="shared" si="9"/>
        <v>63.40198352167874</v>
      </c>
    </row>
    <row r="195" spans="1:9" ht="30" customHeight="1">
      <c r="A195" s="95"/>
      <c r="B195" s="105" t="s">
        <v>383</v>
      </c>
      <c r="C195" s="101" t="s">
        <v>104</v>
      </c>
      <c r="D195" s="101" t="s">
        <v>25</v>
      </c>
      <c r="E195" s="101" t="s">
        <v>318</v>
      </c>
      <c r="F195" s="101"/>
      <c r="G195" s="241">
        <f>G196+G199+G201+G203+G205+G207+G209+G211+G213+G215</f>
        <v>14410.934000000001</v>
      </c>
      <c r="H195" s="241">
        <f>H196+H199+H201+H203+H205+H207+H209+H211+H213+H215</f>
        <v>9136.818</v>
      </c>
      <c r="I195" s="259">
        <f t="shared" si="9"/>
        <v>63.40198352167874</v>
      </c>
    </row>
    <row r="196" spans="1:9" ht="44.25" customHeight="1">
      <c r="A196" s="95"/>
      <c r="B196" s="105" t="s">
        <v>351</v>
      </c>
      <c r="C196" s="101" t="s">
        <v>104</v>
      </c>
      <c r="D196" s="101" t="s">
        <v>25</v>
      </c>
      <c r="E196" s="101" t="s">
        <v>319</v>
      </c>
      <c r="F196" s="101"/>
      <c r="G196" s="241">
        <f>G197+G198</f>
        <v>1480</v>
      </c>
      <c r="H196" s="241">
        <f>H197+H198</f>
        <v>1477.52</v>
      </c>
      <c r="I196" s="259">
        <f t="shared" si="9"/>
        <v>99.83243243243243</v>
      </c>
    </row>
    <row r="197" spans="1:9" ht="25.5">
      <c r="A197" s="95"/>
      <c r="B197" s="103" t="s">
        <v>252</v>
      </c>
      <c r="C197" s="101" t="s">
        <v>104</v>
      </c>
      <c r="D197" s="101" t="s">
        <v>25</v>
      </c>
      <c r="E197" s="101" t="s">
        <v>319</v>
      </c>
      <c r="F197" s="101" t="s">
        <v>255</v>
      </c>
      <c r="G197" s="241">
        <v>129.92</v>
      </c>
      <c r="H197" s="241">
        <v>127.52</v>
      </c>
      <c r="I197" s="259">
        <f t="shared" si="9"/>
        <v>98.15270935960592</v>
      </c>
    </row>
    <row r="198" spans="1:9" ht="33" customHeight="1">
      <c r="A198" s="95"/>
      <c r="B198" s="100" t="s">
        <v>31</v>
      </c>
      <c r="C198" s="101" t="s">
        <v>104</v>
      </c>
      <c r="D198" s="101" t="s">
        <v>25</v>
      </c>
      <c r="E198" s="101" t="s">
        <v>319</v>
      </c>
      <c r="F198" s="101" t="s">
        <v>72</v>
      </c>
      <c r="G198" s="241">
        <f>1403.08-53</f>
        <v>1350.08</v>
      </c>
      <c r="H198" s="241">
        <v>1350</v>
      </c>
      <c r="I198" s="259">
        <f t="shared" si="9"/>
        <v>99.99407442521925</v>
      </c>
    </row>
    <row r="199" spans="1:9" ht="51.75" customHeight="1">
      <c r="A199" s="95"/>
      <c r="B199" s="105" t="s">
        <v>617</v>
      </c>
      <c r="C199" s="101" t="s">
        <v>104</v>
      </c>
      <c r="D199" s="101" t="s">
        <v>25</v>
      </c>
      <c r="E199" s="101" t="s">
        <v>615</v>
      </c>
      <c r="F199" s="101"/>
      <c r="G199" s="241">
        <f>G200</f>
        <v>144.934</v>
      </c>
      <c r="H199" s="241">
        <f>H200</f>
        <v>144.934</v>
      </c>
      <c r="I199" s="259">
        <f t="shared" si="9"/>
        <v>100</v>
      </c>
    </row>
    <row r="200" spans="1:9" ht="29.25" customHeight="1">
      <c r="A200" s="95"/>
      <c r="B200" s="100" t="s">
        <v>31</v>
      </c>
      <c r="C200" s="101" t="s">
        <v>104</v>
      </c>
      <c r="D200" s="101" t="s">
        <v>25</v>
      </c>
      <c r="E200" s="101" t="s">
        <v>615</v>
      </c>
      <c r="F200" s="101" t="s">
        <v>72</v>
      </c>
      <c r="G200" s="241">
        <v>144.934</v>
      </c>
      <c r="H200" s="241">
        <v>144.934</v>
      </c>
      <c r="I200" s="259">
        <f t="shared" si="9"/>
        <v>100</v>
      </c>
    </row>
    <row r="201" spans="1:9" ht="52.5" customHeight="1">
      <c r="A201" s="95"/>
      <c r="B201" s="105" t="s">
        <v>618</v>
      </c>
      <c r="C201" s="101" t="s">
        <v>104</v>
      </c>
      <c r="D201" s="101" t="s">
        <v>25</v>
      </c>
      <c r="E201" s="101" t="s">
        <v>616</v>
      </c>
      <c r="F201" s="101"/>
      <c r="G201" s="241">
        <f>G202</f>
        <v>67</v>
      </c>
      <c r="H201" s="241">
        <f>H202</f>
        <v>67</v>
      </c>
      <c r="I201" s="259">
        <f t="shared" si="9"/>
        <v>100</v>
      </c>
    </row>
    <row r="202" spans="1:9" ht="27" customHeight="1">
      <c r="A202" s="95"/>
      <c r="B202" s="100" t="s">
        <v>31</v>
      </c>
      <c r="C202" s="101" t="s">
        <v>104</v>
      </c>
      <c r="D202" s="101" t="s">
        <v>25</v>
      </c>
      <c r="E202" s="101" t="s">
        <v>616</v>
      </c>
      <c r="F202" s="101" t="s">
        <v>72</v>
      </c>
      <c r="G202" s="241">
        <v>67</v>
      </c>
      <c r="H202" s="241">
        <v>67</v>
      </c>
      <c r="I202" s="259">
        <f t="shared" si="9"/>
        <v>100</v>
      </c>
    </row>
    <row r="203" spans="1:9" ht="51.75" customHeight="1">
      <c r="A203" s="95"/>
      <c r="B203" s="105" t="s">
        <v>689</v>
      </c>
      <c r="C203" s="101" t="s">
        <v>104</v>
      </c>
      <c r="D203" s="101" t="s">
        <v>25</v>
      </c>
      <c r="E203" s="101" t="s">
        <v>690</v>
      </c>
      <c r="F203" s="101"/>
      <c r="G203" s="241">
        <f>G204</f>
        <v>90</v>
      </c>
      <c r="H203" s="241">
        <f>H204</f>
        <v>90</v>
      </c>
      <c r="I203" s="259">
        <f t="shared" si="9"/>
        <v>100</v>
      </c>
    </row>
    <row r="204" spans="1:9" ht="29.25" customHeight="1">
      <c r="A204" s="95"/>
      <c r="B204" s="100" t="s">
        <v>31</v>
      </c>
      <c r="C204" s="101" t="s">
        <v>104</v>
      </c>
      <c r="D204" s="101" t="s">
        <v>25</v>
      </c>
      <c r="E204" s="101" t="s">
        <v>690</v>
      </c>
      <c r="F204" s="101" t="s">
        <v>72</v>
      </c>
      <c r="G204" s="241">
        <v>90</v>
      </c>
      <c r="H204" s="241">
        <v>90</v>
      </c>
      <c r="I204" s="259">
        <f t="shared" si="9"/>
        <v>100</v>
      </c>
    </row>
    <row r="205" spans="1:9" ht="52.5" customHeight="1">
      <c r="A205" s="95"/>
      <c r="B205" s="105" t="s">
        <v>691</v>
      </c>
      <c r="C205" s="101" t="s">
        <v>104</v>
      </c>
      <c r="D205" s="101" t="s">
        <v>25</v>
      </c>
      <c r="E205" s="101" t="s">
        <v>692</v>
      </c>
      <c r="F205" s="101"/>
      <c r="G205" s="241">
        <f>G206</f>
        <v>9</v>
      </c>
      <c r="H205" s="241">
        <f>H206</f>
        <v>9</v>
      </c>
      <c r="I205" s="259">
        <f t="shared" si="9"/>
        <v>100</v>
      </c>
    </row>
    <row r="206" spans="1:9" ht="27" customHeight="1">
      <c r="A206" s="95"/>
      <c r="B206" s="100" t="s">
        <v>31</v>
      </c>
      <c r="C206" s="101" t="s">
        <v>104</v>
      </c>
      <c r="D206" s="101" t="s">
        <v>25</v>
      </c>
      <c r="E206" s="101" t="s">
        <v>692</v>
      </c>
      <c r="F206" s="101" t="s">
        <v>72</v>
      </c>
      <c r="G206" s="241">
        <v>9</v>
      </c>
      <c r="H206" s="241">
        <v>9</v>
      </c>
      <c r="I206" s="259">
        <f t="shared" si="9"/>
        <v>100</v>
      </c>
    </row>
    <row r="207" spans="1:9" ht="33" customHeight="1">
      <c r="A207" s="95"/>
      <c r="B207" s="105" t="s">
        <v>693</v>
      </c>
      <c r="C207" s="101" t="s">
        <v>104</v>
      </c>
      <c r="D207" s="101" t="s">
        <v>25</v>
      </c>
      <c r="E207" s="101" t="s">
        <v>694</v>
      </c>
      <c r="F207" s="101"/>
      <c r="G207" s="241">
        <f>G208</f>
        <v>176</v>
      </c>
      <c r="H207" s="241">
        <f>H208</f>
        <v>176</v>
      </c>
      <c r="I207" s="259">
        <f t="shared" si="9"/>
        <v>100</v>
      </c>
    </row>
    <row r="208" spans="1:9" ht="29.25" customHeight="1">
      <c r="A208" s="95"/>
      <c r="B208" s="100" t="s">
        <v>31</v>
      </c>
      <c r="C208" s="101" t="s">
        <v>104</v>
      </c>
      <c r="D208" s="101" t="s">
        <v>25</v>
      </c>
      <c r="E208" s="101" t="s">
        <v>694</v>
      </c>
      <c r="F208" s="101" t="s">
        <v>72</v>
      </c>
      <c r="G208" s="241">
        <v>176</v>
      </c>
      <c r="H208" s="241">
        <v>176</v>
      </c>
      <c r="I208" s="259">
        <f t="shared" si="9"/>
        <v>100</v>
      </c>
    </row>
    <row r="209" spans="1:9" ht="42" customHeight="1">
      <c r="A209" s="95"/>
      <c r="B209" s="105" t="s">
        <v>695</v>
      </c>
      <c r="C209" s="101" t="s">
        <v>104</v>
      </c>
      <c r="D209" s="101" t="s">
        <v>25</v>
      </c>
      <c r="E209" s="101" t="s">
        <v>696</v>
      </c>
      <c r="F209" s="101"/>
      <c r="G209" s="241">
        <f>G210</f>
        <v>44</v>
      </c>
      <c r="H209" s="241">
        <f>H210</f>
        <v>44</v>
      </c>
      <c r="I209" s="259">
        <f t="shared" si="9"/>
        <v>100</v>
      </c>
    </row>
    <row r="210" spans="1:9" ht="27" customHeight="1">
      <c r="A210" s="95"/>
      <c r="B210" s="100" t="s">
        <v>31</v>
      </c>
      <c r="C210" s="101" t="s">
        <v>104</v>
      </c>
      <c r="D210" s="101" t="s">
        <v>25</v>
      </c>
      <c r="E210" s="101" t="s">
        <v>696</v>
      </c>
      <c r="F210" s="101" t="s">
        <v>72</v>
      </c>
      <c r="G210" s="241">
        <v>44</v>
      </c>
      <c r="H210" s="241">
        <v>44</v>
      </c>
      <c r="I210" s="259">
        <f t="shared" si="9"/>
        <v>100</v>
      </c>
    </row>
    <row r="211" spans="1:9" ht="40.5" customHeight="1">
      <c r="A211" s="95"/>
      <c r="B211" s="105" t="s">
        <v>698</v>
      </c>
      <c r="C211" s="101" t="s">
        <v>104</v>
      </c>
      <c r="D211" s="101" t="s">
        <v>25</v>
      </c>
      <c r="E211" s="101" t="s">
        <v>697</v>
      </c>
      <c r="F211" s="101"/>
      <c r="G211" s="241">
        <f>G212</f>
        <v>4000</v>
      </c>
      <c r="H211" s="241">
        <f>H212</f>
        <v>2650</v>
      </c>
      <c r="I211" s="259">
        <f t="shared" si="9"/>
        <v>66.25</v>
      </c>
    </row>
    <row r="212" spans="1:9" ht="29.25" customHeight="1">
      <c r="A212" s="95"/>
      <c r="B212" s="100" t="s">
        <v>31</v>
      </c>
      <c r="C212" s="101" t="s">
        <v>104</v>
      </c>
      <c r="D212" s="101" t="s">
        <v>25</v>
      </c>
      <c r="E212" s="101" t="s">
        <v>697</v>
      </c>
      <c r="F212" s="101" t="s">
        <v>72</v>
      </c>
      <c r="G212" s="241">
        <v>4000</v>
      </c>
      <c r="H212" s="241">
        <v>2650</v>
      </c>
      <c r="I212" s="259">
        <f t="shared" si="9"/>
        <v>66.25</v>
      </c>
    </row>
    <row r="213" spans="1:9" ht="30" customHeight="1">
      <c r="A213" s="95"/>
      <c r="B213" s="105" t="s">
        <v>717</v>
      </c>
      <c r="C213" s="101" t="s">
        <v>104</v>
      </c>
      <c r="D213" s="101" t="s">
        <v>25</v>
      </c>
      <c r="E213" s="101" t="s">
        <v>755</v>
      </c>
      <c r="F213" s="101"/>
      <c r="G213" s="241">
        <f>G214</f>
        <v>6000</v>
      </c>
      <c r="H213" s="241">
        <f>H214</f>
        <v>2078.364</v>
      </c>
      <c r="I213" s="259">
        <f aca="true" t="shared" si="12" ref="I213:I276">H213/G213*100</f>
        <v>34.639399999999995</v>
      </c>
    </row>
    <row r="214" spans="1:9" ht="31.5" customHeight="1">
      <c r="A214" s="95"/>
      <c r="B214" s="100" t="s">
        <v>31</v>
      </c>
      <c r="C214" s="101" t="s">
        <v>104</v>
      </c>
      <c r="D214" s="101" t="s">
        <v>25</v>
      </c>
      <c r="E214" s="101" t="s">
        <v>755</v>
      </c>
      <c r="F214" s="101" t="s">
        <v>72</v>
      </c>
      <c r="G214" s="241">
        <v>6000</v>
      </c>
      <c r="H214" s="241">
        <v>2078.364</v>
      </c>
      <c r="I214" s="259">
        <f t="shared" si="12"/>
        <v>34.639399999999995</v>
      </c>
    </row>
    <row r="215" spans="1:9" ht="30" customHeight="1">
      <c r="A215" s="95"/>
      <c r="B215" s="105" t="s">
        <v>757</v>
      </c>
      <c r="C215" s="101" t="s">
        <v>104</v>
      </c>
      <c r="D215" s="101" t="s">
        <v>25</v>
      </c>
      <c r="E215" s="101" t="s">
        <v>756</v>
      </c>
      <c r="F215" s="101"/>
      <c r="G215" s="241">
        <f>G216</f>
        <v>2400</v>
      </c>
      <c r="H215" s="241">
        <f>H216</f>
        <v>2400</v>
      </c>
      <c r="I215" s="259">
        <f t="shared" si="12"/>
        <v>100</v>
      </c>
    </row>
    <row r="216" spans="1:9" ht="31.5" customHeight="1">
      <c r="A216" s="95"/>
      <c r="B216" s="100" t="s">
        <v>31</v>
      </c>
      <c r="C216" s="101" t="s">
        <v>104</v>
      </c>
      <c r="D216" s="101" t="s">
        <v>25</v>
      </c>
      <c r="E216" s="101" t="s">
        <v>756</v>
      </c>
      <c r="F216" s="101" t="s">
        <v>72</v>
      </c>
      <c r="G216" s="241">
        <v>2400</v>
      </c>
      <c r="H216" s="241">
        <v>2400</v>
      </c>
      <c r="I216" s="259">
        <f t="shared" si="12"/>
        <v>100</v>
      </c>
    </row>
    <row r="217" spans="1:9" ht="17.25" customHeight="1">
      <c r="A217" s="108"/>
      <c r="B217" s="104" t="s">
        <v>132</v>
      </c>
      <c r="C217" s="97" t="s">
        <v>104</v>
      </c>
      <c r="D217" s="97" t="s">
        <v>156</v>
      </c>
      <c r="E217" s="115"/>
      <c r="F217" s="115"/>
      <c r="G217" s="258">
        <f aca="true" t="shared" si="13" ref="G217:H221">G218</f>
        <v>10472.905</v>
      </c>
      <c r="H217" s="258">
        <f t="shared" si="13"/>
        <v>10472.905</v>
      </c>
      <c r="I217" s="259">
        <f t="shared" si="12"/>
        <v>100</v>
      </c>
    </row>
    <row r="218" spans="1:9" ht="29.25" customHeight="1">
      <c r="A218" s="108"/>
      <c r="B218" s="105" t="s">
        <v>401</v>
      </c>
      <c r="C218" s="101" t="s">
        <v>104</v>
      </c>
      <c r="D218" s="101" t="s">
        <v>156</v>
      </c>
      <c r="E218" s="101" t="s">
        <v>317</v>
      </c>
      <c r="F218" s="106"/>
      <c r="G218" s="241">
        <f t="shared" si="13"/>
        <v>10472.905</v>
      </c>
      <c r="H218" s="241">
        <f t="shared" si="13"/>
        <v>10472.905</v>
      </c>
      <c r="I218" s="259">
        <f t="shared" si="12"/>
        <v>100</v>
      </c>
    </row>
    <row r="219" spans="1:9" ht="17.25" customHeight="1">
      <c r="A219" s="108"/>
      <c r="B219" s="105" t="s">
        <v>384</v>
      </c>
      <c r="C219" s="101" t="s">
        <v>104</v>
      </c>
      <c r="D219" s="101" t="s">
        <v>156</v>
      </c>
      <c r="E219" s="101" t="s">
        <v>400</v>
      </c>
      <c r="F219" s="101"/>
      <c r="G219" s="241">
        <f t="shared" si="13"/>
        <v>10472.905</v>
      </c>
      <c r="H219" s="241">
        <f t="shared" si="13"/>
        <v>10472.905</v>
      </c>
      <c r="I219" s="259">
        <f t="shared" si="12"/>
        <v>100</v>
      </c>
    </row>
    <row r="220" spans="1:9" ht="44.25" customHeight="1">
      <c r="A220" s="108"/>
      <c r="B220" s="105" t="s">
        <v>385</v>
      </c>
      <c r="C220" s="101" t="s">
        <v>104</v>
      </c>
      <c r="D220" s="101" t="s">
        <v>156</v>
      </c>
      <c r="E220" s="101" t="s">
        <v>459</v>
      </c>
      <c r="F220" s="101"/>
      <c r="G220" s="241">
        <f t="shared" si="13"/>
        <v>10472.905</v>
      </c>
      <c r="H220" s="241">
        <f t="shared" si="13"/>
        <v>10472.905</v>
      </c>
      <c r="I220" s="259">
        <f t="shared" si="12"/>
        <v>100</v>
      </c>
    </row>
    <row r="221" spans="1:9" ht="57" customHeight="1">
      <c r="A221" s="108"/>
      <c r="B221" s="105" t="s">
        <v>387</v>
      </c>
      <c r="C221" s="101" t="s">
        <v>104</v>
      </c>
      <c r="D221" s="101" t="s">
        <v>156</v>
      </c>
      <c r="E221" s="101" t="s">
        <v>320</v>
      </c>
      <c r="F221" s="101"/>
      <c r="G221" s="241">
        <f t="shared" si="13"/>
        <v>10472.905</v>
      </c>
      <c r="H221" s="241">
        <f t="shared" si="13"/>
        <v>10472.905</v>
      </c>
      <c r="I221" s="259">
        <f t="shared" si="12"/>
        <v>100</v>
      </c>
    </row>
    <row r="222" spans="1:9" ht="31.5" customHeight="1">
      <c r="A222" s="108"/>
      <c r="B222" s="100" t="s">
        <v>31</v>
      </c>
      <c r="C222" s="101" t="s">
        <v>104</v>
      </c>
      <c r="D222" s="101" t="s">
        <v>156</v>
      </c>
      <c r="E222" s="101" t="s">
        <v>320</v>
      </c>
      <c r="F222" s="101" t="s">
        <v>72</v>
      </c>
      <c r="G222" s="241">
        <f>10022.905+450</f>
        <v>10472.905</v>
      </c>
      <c r="H222" s="241">
        <v>10472.905</v>
      </c>
      <c r="I222" s="259">
        <f t="shared" si="12"/>
        <v>100</v>
      </c>
    </row>
    <row r="223" spans="1:9" ht="18" customHeight="1">
      <c r="A223" s="95"/>
      <c r="B223" s="96" t="s">
        <v>27</v>
      </c>
      <c r="C223" s="97" t="s">
        <v>104</v>
      </c>
      <c r="D223" s="97">
        <v>1001</v>
      </c>
      <c r="E223" s="97"/>
      <c r="F223" s="97"/>
      <c r="G223" s="258">
        <f aca="true" t="shared" si="14" ref="G223:H226">G224</f>
        <v>3026.2929</v>
      </c>
      <c r="H223" s="258">
        <f t="shared" si="14"/>
        <v>3026.2929</v>
      </c>
      <c r="I223" s="259">
        <f t="shared" si="12"/>
        <v>100</v>
      </c>
    </row>
    <row r="224" spans="1:9" ht="29.25" customHeight="1">
      <c r="A224" s="95"/>
      <c r="B224" s="105" t="s">
        <v>402</v>
      </c>
      <c r="C224" s="101" t="s">
        <v>104</v>
      </c>
      <c r="D224" s="101">
        <v>1001</v>
      </c>
      <c r="E224" s="101" t="s">
        <v>285</v>
      </c>
      <c r="F224" s="101"/>
      <c r="G224" s="241">
        <f t="shared" si="14"/>
        <v>3026.2929</v>
      </c>
      <c r="H224" s="241">
        <f t="shared" si="14"/>
        <v>3026.2929</v>
      </c>
      <c r="I224" s="259">
        <f t="shared" si="12"/>
        <v>100</v>
      </c>
    </row>
    <row r="225" spans="1:9" ht="27.75" customHeight="1">
      <c r="A225" s="95"/>
      <c r="B225" s="105" t="s">
        <v>388</v>
      </c>
      <c r="C225" s="101" t="s">
        <v>104</v>
      </c>
      <c r="D225" s="101" t="s">
        <v>28</v>
      </c>
      <c r="E225" s="101" t="s">
        <v>321</v>
      </c>
      <c r="F225" s="101"/>
      <c r="G225" s="241">
        <f t="shared" si="14"/>
        <v>3026.2929</v>
      </c>
      <c r="H225" s="241">
        <f t="shared" si="14"/>
        <v>3026.2929</v>
      </c>
      <c r="I225" s="259">
        <f t="shared" si="12"/>
        <v>100</v>
      </c>
    </row>
    <row r="226" spans="1:9" ht="31.5" customHeight="1">
      <c r="A226" s="95"/>
      <c r="B226" s="105" t="s">
        <v>322</v>
      </c>
      <c r="C226" s="101" t="s">
        <v>104</v>
      </c>
      <c r="D226" s="101" t="s">
        <v>28</v>
      </c>
      <c r="E226" s="101" t="s">
        <v>323</v>
      </c>
      <c r="F226" s="101"/>
      <c r="G226" s="241">
        <f t="shared" si="14"/>
        <v>3026.2929</v>
      </c>
      <c r="H226" s="241">
        <f t="shared" si="14"/>
        <v>3026.2929</v>
      </c>
      <c r="I226" s="259">
        <f t="shared" si="12"/>
        <v>100</v>
      </c>
    </row>
    <row r="227" spans="1:9" ht="18.75" customHeight="1">
      <c r="A227" s="108"/>
      <c r="B227" s="100" t="s">
        <v>73</v>
      </c>
      <c r="C227" s="101" t="s">
        <v>104</v>
      </c>
      <c r="D227" s="101">
        <v>1001</v>
      </c>
      <c r="E227" s="101" t="s">
        <v>323</v>
      </c>
      <c r="F227" s="101" t="s">
        <v>74</v>
      </c>
      <c r="G227" s="241">
        <v>3026.2929</v>
      </c>
      <c r="H227" s="241">
        <v>3026.2929</v>
      </c>
      <c r="I227" s="259">
        <f t="shared" si="12"/>
        <v>100</v>
      </c>
    </row>
    <row r="228" spans="1:9" ht="17.25" customHeight="1">
      <c r="A228" s="95"/>
      <c r="B228" s="96" t="s">
        <v>239</v>
      </c>
      <c r="C228" s="97" t="s">
        <v>104</v>
      </c>
      <c r="D228" s="97">
        <v>1003</v>
      </c>
      <c r="E228" s="97"/>
      <c r="F228" s="97"/>
      <c r="G228" s="258">
        <f>G229+G237</f>
        <v>13937</v>
      </c>
      <c r="H228" s="258">
        <f>H229+H237</f>
        <v>12436.96127</v>
      </c>
      <c r="I228" s="259">
        <f t="shared" si="12"/>
        <v>89.23700416158427</v>
      </c>
    </row>
    <row r="229" spans="1:9" ht="28.5" customHeight="1">
      <c r="A229" s="95"/>
      <c r="B229" s="105" t="s">
        <v>402</v>
      </c>
      <c r="C229" s="101" t="s">
        <v>104</v>
      </c>
      <c r="D229" s="101" t="s">
        <v>241</v>
      </c>
      <c r="E229" s="101" t="s">
        <v>285</v>
      </c>
      <c r="F229" s="101"/>
      <c r="G229" s="241">
        <f>G230</f>
        <v>5252</v>
      </c>
      <c r="H229" s="241">
        <f>H230</f>
        <v>3979.46127</v>
      </c>
      <c r="I229" s="259">
        <f t="shared" si="12"/>
        <v>75.77039737242954</v>
      </c>
    </row>
    <row r="230" spans="1:9" ht="18.75" customHeight="1">
      <c r="A230" s="114"/>
      <c r="B230" s="105" t="s">
        <v>357</v>
      </c>
      <c r="C230" s="101" t="s">
        <v>104</v>
      </c>
      <c r="D230" s="101" t="s">
        <v>241</v>
      </c>
      <c r="E230" s="101" t="s">
        <v>321</v>
      </c>
      <c r="F230" s="101"/>
      <c r="G230" s="241">
        <f>G231</f>
        <v>5252</v>
      </c>
      <c r="H230" s="241">
        <f>H231</f>
        <v>3979.46127</v>
      </c>
      <c r="I230" s="259">
        <f t="shared" si="12"/>
        <v>75.77039737242954</v>
      </c>
    </row>
    <row r="231" spans="1:9" ht="42.75" customHeight="1">
      <c r="A231" s="95"/>
      <c r="B231" s="100" t="s">
        <v>389</v>
      </c>
      <c r="C231" s="101" t="s">
        <v>104</v>
      </c>
      <c r="D231" s="101" t="s">
        <v>241</v>
      </c>
      <c r="E231" s="101" t="s">
        <v>324</v>
      </c>
      <c r="F231" s="101"/>
      <c r="G231" s="241">
        <f>G232+G233</f>
        <v>5252</v>
      </c>
      <c r="H231" s="241">
        <f>H232+H233</f>
        <v>3979.46127</v>
      </c>
      <c r="I231" s="259">
        <f t="shared" si="12"/>
        <v>75.77039737242954</v>
      </c>
    </row>
    <row r="232" spans="1:9" ht="28.5" customHeight="1">
      <c r="A232" s="95"/>
      <c r="B232" s="103" t="s">
        <v>252</v>
      </c>
      <c r="C232" s="101" t="s">
        <v>104</v>
      </c>
      <c r="D232" s="101" t="s">
        <v>241</v>
      </c>
      <c r="E232" s="101" t="s">
        <v>324</v>
      </c>
      <c r="F232" s="101" t="s">
        <v>255</v>
      </c>
      <c r="G232" s="241">
        <v>825</v>
      </c>
      <c r="H232" s="241">
        <v>825</v>
      </c>
      <c r="I232" s="259">
        <f t="shared" si="12"/>
        <v>100</v>
      </c>
    </row>
    <row r="233" spans="1:9" ht="17.25" customHeight="1">
      <c r="A233" s="95"/>
      <c r="B233" s="100" t="s">
        <v>73</v>
      </c>
      <c r="C233" s="101" t="s">
        <v>104</v>
      </c>
      <c r="D233" s="101" t="s">
        <v>241</v>
      </c>
      <c r="E233" s="101" t="s">
        <v>324</v>
      </c>
      <c r="F233" s="101" t="s">
        <v>74</v>
      </c>
      <c r="G233" s="241">
        <v>4427</v>
      </c>
      <c r="H233" s="241">
        <v>3154.46127</v>
      </c>
      <c r="I233" s="259">
        <f t="shared" si="12"/>
        <v>71.25505466455839</v>
      </c>
    </row>
    <row r="234" spans="1:9" ht="27.75" customHeight="1">
      <c r="A234" s="95"/>
      <c r="B234" s="105" t="s">
        <v>588</v>
      </c>
      <c r="C234" s="101" t="s">
        <v>104</v>
      </c>
      <c r="D234" s="101" t="s">
        <v>241</v>
      </c>
      <c r="E234" s="101" t="s">
        <v>272</v>
      </c>
      <c r="F234" s="101"/>
      <c r="G234" s="241">
        <f aca="true" t="shared" si="15" ref="G234:H236">G235</f>
        <v>8685</v>
      </c>
      <c r="H234" s="241">
        <f t="shared" si="15"/>
        <v>8457.5</v>
      </c>
      <c r="I234" s="259">
        <f t="shared" si="12"/>
        <v>97.38054116292459</v>
      </c>
    </row>
    <row r="235" spans="1:9" ht="18.75" customHeight="1">
      <c r="A235" s="95"/>
      <c r="B235" s="105" t="s">
        <v>344</v>
      </c>
      <c r="C235" s="101" t="s">
        <v>104</v>
      </c>
      <c r="D235" s="101" t="s">
        <v>241</v>
      </c>
      <c r="E235" s="101" t="s">
        <v>272</v>
      </c>
      <c r="F235" s="101"/>
      <c r="G235" s="241">
        <f t="shared" si="15"/>
        <v>8685</v>
      </c>
      <c r="H235" s="241">
        <f t="shared" si="15"/>
        <v>8457.5</v>
      </c>
      <c r="I235" s="259">
        <f t="shared" si="12"/>
        <v>97.38054116292459</v>
      </c>
    </row>
    <row r="236" spans="1:9" ht="16.5" customHeight="1">
      <c r="A236" s="95"/>
      <c r="B236" s="100" t="s">
        <v>345</v>
      </c>
      <c r="C236" s="101" t="s">
        <v>104</v>
      </c>
      <c r="D236" s="101" t="s">
        <v>241</v>
      </c>
      <c r="E236" s="101" t="s">
        <v>276</v>
      </c>
      <c r="F236" s="101"/>
      <c r="G236" s="241">
        <f t="shared" si="15"/>
        <v>8685</v>
      </c>
      <c r="H236" s="241">
        <f t="shared" si="15"/>
        <v>8457.5</v>
      </c>
      <c r="I236" s="259">
        <f t="shared" si="12"/>
        <v>97.38054116292459</v>
      </c>
    </row>
    <row r="237" spans="1:9" ht="57" customHeight="1">
      <c r="A237" s="95"/>
      <c r="B237" s="116" t="s">
        <v>347</v>
      </c>
      <c r="C237" s="101" t="s">
        <v>104</v>
      </c>
      <c r="D237" s="101" t="s">
        <v>241</v>
      </c>
      <c r="E237" s="101" t="s">
        <v>279</v>
      </c>
      <c r="F237" s="106"/>
      <c r="G237" s="241">
        <f>G238+G239</f>
        <v>8685</v>
      </c>
      <c r="H237" s="241">
        <f>H238+H239</f>
        <v>8457.5</v>
      </c>
      <c r="I237" s="259">
        <f t="shared" si="12"/>
        <v>97.38054116292459</v>
      </c>
    </row>
    <row r="238" spans="1:9" ht="26.25" customHeight="1">
      <c r="A238" s="95"/>
      <c r="B238" s="103" t="s">
        <v>252</v>
      </c>
      <c r="C238" s="101" t="s">
        <v>104</v>
      </c>
      <c r="D238" s="101" t="s">
        <v>241</v>
      </c>
      <c r="E238" s="101" t="s">
        <v>279</v>
      </c>
      <c r="F238" s="101" t="s">
        <v>255</v>
      </c>
      <c r="G238" s="241">
        <v>7800</v>
      </c>
      <c r="H238" s="241">
        <v>7800</v>
      </c>
      <c r="I238" s="259">
        <f t="shared" si="12"/>
        <v>100</v>
      </c>
    </row>
    <row r="239" spans="1:9" ht="18.75" customHeight="1">
      <c r="A239" s="95"/>
      <c r="B239" s="100" t="s">
        <v>73</v>
      </c>
      <c r="C239" s="101" t="s">
        <v>104</v>
      </c>
      <c r="D239" s="101" t="s">
        <v>241</v>
      </c>
      <c r="E239" s="101" t="s">
        <v>279</v>
      </c>
      <c r="F239" s="101" t="s">
        <v>74</v>
      </c>
      <c r="G239" s="241">
        <v>885</v>
      </c>
      <c r="H239" s="241">
        <v>657.5</v>
      </c>
      <c r="I239" s="259">
        <f t="shared" si="12"/>
        <v>74.29378531073446</v>
      </c>
    </row>
    <row r="240" spans="1:9" ht="16.5" customHeight="1">
      <c r="A240" s="95"/>
      <c r="B240" s="104" t="s">
        <v>50</v>
      </c>
      <c r="C240" s="97" t="s">
        <v>104</v>
      </c>
      <c r="D240" s="97" t="s">
        <v>240</v>
      </c>
      <c r="E240" s="97"/>
      <c r="F240" s="97"/>
      <c r="G240" s="258">
        <f>G241</f>
        <v>20957.05981</v>
      </c>
      <c r="H240" s="258">
        <f>H241</f>
        <v>20835.905339999998</v>
      </c>
      <c r="I240" s="259">
        <f t="shared" si="12"/>
        <v>99.42189185363593</v>
      </c>
    </row>
    <row r="241" spans="1:9" ht="16.5" customHeight="1">
      <c r="A241" s="95"/>
      <c r="B241" s="105" t="s">
        <v>203</v>
      </c>
      <c r="C241" s="101" t="s">
        <v>104</v>
      </c>
      <c r="D241" s="101" t="s">
        <v>240</v>
      </c>
      <c r="E241" s="101" t="s">
        <v>285</v>
      </c>
      <c r="F241" s="97"/>
      <c r="G241" s="241">
        <f>G242</f>
        <v>20957.05981</v>
      </c>
      <c r="H241" s="241">
        <f>H242</f>
        <v>20835.905339999998</v>
      </c>
      <c r="I241" s="259">
        <f t="shared" si="12"/>
        <v>99.42189185363593</v>
      </c>
    </row>
    <row r="242" spans="1:9" ht="18.75" customHeight="1">
      <c r="A242" s="95"/>
      <c r="B242" s="105" t="s">
        <v>356</v>
      </c>
      <c r="C242" s="101" t="s">
        <v>104</v>
      </c>
      <c r="D242" s="101" t="s">
        <v>240</v>
      </c>
      <c r="E242" s="101" t="s">
        <v>325</v>
      </c>
      <c r="F242" s="97"/>
      <c r="G242" s="241">
        <f>G243+G246+G248</f>
        <v>20957.05981</v>
      </c>
      <c r="H242" s="241">
        <f>H243+H246+H248</f>
        <v>20835.905339999998</v>
      </c>
      <c r="I242" s="259">
        <f t="shared" si="12"/>
        <v>99.42189185363593</v>
      </c>
    </row>
    <row r="243" spans="1:9" ht="69.75" customHeight="1">
      <c r="A243" s="95"/>
      <c r="B243" s="132" t="s">
        <v>391</v>
      </c>
      <c r="C243" s="101" t="s">
        <v>104</v>
      </c>
      <c r="D243" s="101" t="s">
        <v>240</v>
      </c>
      <c r="E243" s="101" t="s">
        <v>287</v>
      </c>
      <c r="F243" s="101"/>
      <c r="G243" s="241">
        <f>G244+G245</f>
        <v>2656.43547</v>
      </c>
      <c r="H243" s="241">
        <f>H244+H245</f>
        <v>2535.281</v>
      </c>
      <c r="I243" s="259">
        <f t="shared" si="12"/>
        <v>95.43920899384769</v>
      </c>
    </row>
    <row r="244" spans="1:9" ht="28.5" customHeight="1">
      <c r="A244" s="95"/>
      <c r="B244" s="103" t="s">
        <v>252</v>
      </c>
      <c r="C244" s="101" t="s">
        <v>104</v>
      </c>
      <c r="D244" s="101" t="s">
        <v>240</v>
      </c>
      <c r="E244" s="101" t="s">
        <v>287</v>
      </c>
      <c r="F244" s="101" t="s">
        <v>255</v>
      </c>
      <c r="G244" s="241">
        <v>60</v>
      </c>
      <c r="H244" s="241">
        <v>60</v>
      </c>
      <c r="I244" s="259">
        <f t="shared" si="12"/>
        <v>100</v>
      </c>
    </row>
    <row r="245" spans="1:9" ht="18.75" customHeight="1">
      <c r="A245" s="108"/>
      <c r="B245" s="100" t="s">
        <v>73</v>
      </c>
      <c r="C245" s="101" t="s">
        <v>104</v>
      </c>
      <c r="D245" s="101" t="s">
        <v>240</v>
      </c>
      <c r="E245" s="101" t="s">
        <v>287</v>
      </c>
      <c r="F245" s="101" t="s">
        <v>74</v>
      </c>
      <c r="G245" s="241">
        <v>2596.43547</v>
      </c>
      <c r="H245" s="241">
        <v>2475.281</v>
      </c>
      <c r="I245" s="259">
        <f t="shared" si="12"/>
        <v>95.33381547895739</v>
      </c>
    </row>
    <row r="246" spans="1:9" ht="194.25" customHeight="1">
      <c r="A246" s="117"/>
      <c r="B246" s="129" t="s">
        <v>390</v>
      </c>
      <c r="C246" s="130" t="s">
        <v>104</v>
      </c>
      <c r="D246" s="101" t="s">
        <v>240</v>
      </c>
      <c r="E246" s="101" t="s">
        <v>326</v>
      </c>
      <c r="F246" s="101"/>
      <c r="G246" s="241">
        <f>G247</f>
        <v>18246.99526</v>
      </c>
      <c r="H246" s="241">
        <f>H247</f>
        <v>18246.99526</v>
      </c>
      <c r="I246" s="259">
        <f t="shared" si="12"/>
        <v>100</v>
      </c>
    </row>
    <row r="247" spans="1:9" ht="15" customHeight="1">
      <c r="A247" s="108"/>
      <c r="B247" s="131" t="s">
        <v>73</v>
      </c>
      <c r="C247" s="101" t="s">
        <v>104</v>
      </c>
      <c r="D247" s="101" t="s">
        <v>240</v>
      </c>
      <c r="E247" s="101" t="s">
        <v>326</v>
      </c>
      <c r="F247" s="101" t="s">
        <v>74</v>
      </c>
      <c r="G247" s="241">
        <v>18246.99526</v>
      </c>
      <c r="H247" s="241">
        <v>18246.99526</v>
      </c>
      <c r="I247" s="259">
        <f t="shared" si="12"/>
        <v>100</v>
      </c>
    </row>
    <row r="248" spans="1:9" ht="33" customHeight="1">
      <c r="A248" s="108"/>
      <c r="B248" s="112" t="s">
        <v>505</v>
      </c>
      <c r="C248" s="101" t="s">
        <v>104</v>
      </c>
      <c r="D248" s="101" t="s">
        <v>240</v>
      </c>
      <c r="E248" s="101" t="s">
        <v>327</v>
      </c>
      <c r="F248" s="101"/>
      <c r="G248" s="241">
        <f>G251</f>
        <v>53.62908</v>
      </c>
      <c r="H248" s="241">
        <f>H251</f>
        <v>53.62908</v>
      </c>
      <c r="I248" s="259">
        <f t="shared" si="12"/>
        <v>100</v>
      </c>
    </row>
    <row r="249" spans="1:9" ht="69" customHeight="1" hidden="1">
      <c r="A249" s="95"/>
      <c r="B249" s="133" t="s">
        <v>392</v>
      </c>
      <c r="C249" s="101" t="s">
        <v>104</v>
      </c>
      <c r="D249" s="101" t="s">
        <v>240</v>
      </c>
      <c r="E249" s="101" t="s">
        <v>327</v>
      </c>
      <c r="F249" s="97"/>
      <c r="G249" s="241">
        <v>142.4</v>
      </c>
      <c r="H249" s="241">
        <v>142.4</v>
      </c>
      <c r="I249" s="259">
        <f t="shared" si="12"/>
        <v>100</v>
      </c>
    </row>
    <row r="250" spans="1:9" ht="17.25" customHeight="1" hidden="1">
      <c r="A250" s="95"/>
      <c r="B250" s="134" t="s">
        <v>134</v>
      </c>
      <c r="C250" s="101"/>
      <c r="D250" s="101"/>
      <c r="E250" s="101"/>
      <c r="F250" s="97"/>
      <c r="G250" s="261">
        <v>142.4</v>
      </c>
      <c r="H250" s="261">
        <v>142.4</v>
      </c>
      <c r="I250" s="259">
        <f t="shared" si="12"/>
        <v>100</v>
      </c>
    </row>
    <row r="251" spans="1:9" ht="20.25" customHeight="1">
      <c r="A251" s="108"/>
      <c r="B251" s="100" t="s">
        <v>73</v>
      </c>
      <c r="C251" s="101" t="s">
        <v>104</v>
      </c>
      <c r="D251" s="101" t="s">
        <v>240</v>
      </c>
      <c r="E251" s="101" t="s">
        <v>327</v>
      </c>
      <c r="F251" s="101" t="s">
        <v>74</v>
      </c>
      <c r="G251" s="241">
        <f>G252</f>
        <v>53.62908</v>
      </c>
      <c r="H251" s="241">
        <f>H252</f>
        <v>53.62908</v>
      </c>
      <c r="I251" s="259">
        <f t="shared" si="12"/>
        <v>100</v>
      </c>
    </row>
    <row r="252" spans="1:9" ht="15.75" customHeight="1">
      <c r="A252" s="108"/>
      <c r="B252" s="195" t="s">
        <v>134</v>
      </c>
      <c r="C252" s="106" t="s">
        <v>104</v>
      </c>
      <c r="D252" s="106" t="s">
        <v>240</v>
      </c>
      <c r="E252" s="106" t="s">
        <v>446</v>
      </c>
      <c r="F252" s="97"/>
      <c r="G252" s="241">
        <v>53.62908</v>
      </c>
      <c r="H252" s="241">
        <v>53.62908</v>
      </c>
      <c r="I252" s="259">
        <f t="shared" si="12"/>
        <v>100</v>
      </c>
    </row>
    <row r="253" spans="1:9" ht="16.5" customHeight="1">
      <c r="A253" s="95"/>
      <c r="B253" s="96" t="s">
        <v>52</v>
      </c>
      <c r="C253" s="97" t="s">
        <v>104</v>
      </c>
      <c r="D253" s="97">
        <v>1006</v>
      </c>
      <c r="E253" s="97"/>
      <c r="F253" s="97"/>
      <c r="G253" s="258">
        <f>G254</f>
        <v>1116</v>
      </c>
      <c r="H253" s="258">
        <f>H254</f>
        <v>930</v>
      </c>
      <c r="I253" s="259">
        <f t="shared" si="12"/>
        <v>83.33333333333334</v>
      </c>
    </row>
    <row r="254" spans="1:9" ht="32.25" customHeight="1">
      <c r="A254" s="95"/>
      <c r="B254" s="100" t="s">
        <v>428</v>
      </c>
      <c r="C254" s="101" t="s">
        <v>104</v>
      </c>
      <c r="D254" s="101" t="s">
        <v>107</v>
      </c>
      <c r="E254" s="101" t="s">
        <v>285</v>
      </c>
      <c r="F254" s="101"/>
      <c r="G254" s="241">
        <f>G255</f>
        <v>1116</v>
      </c>
      <c r="H254" s="241">
        <f>H255</f>
        <v>930</v>
      </c>
      <c r="I254" s="259">
        <f t="shared" si="12"/>
        <v>83.33333333333334</v>
      </c>
    </row>
    <row r="255" spans="1:9" ht="28.5" customHeight="1">
      <c r="A255" s="95"/>
      <c r="B255" s="103" t="s">
        <v>393</v>
      </c>
      <c r="C255" s="101" t="s">
        <v>104</v>
      </c>
      <c r="D255" s="101">
        <v>1006</v>
      </c>
      <c r="E255" s="101" t="s">
        <v>321</v>
      </c>
      <c r="F255" s="101"/>
      <c r="G255" s="241">
        <f>G256+G259+G261+G263+G265</f>
        <v>1116</v>
      </c>
      <c r="H255" s="241">
        <f>H256+H259+H261+H263+H265</f>
        <v>930</v>
      </c>
      <c r="I255" s="259">
        <f t="shared" si="12"/>
        <v>83.33333333333334</v>
      </c>
    </row>
    <row r="256" spans="1:9" ht="29.25" customHeight="1">
      <c r="A256" s="95"/>
      <c r="B256" s="103" t="s">
        <v>328</v>
      </c>
      <c r="C256" s="101" t="s">
        <v>104</v>
      </c>
      <c r="D256" s="101">
        <v>1006</v>
      </c>
      <c r="E256" s="101" t="s">
        <v>288</v>
      </c>
      <c r="F256" s="101"/>
      <c r="G256" s="241">
        <f>G257+G258</f>
        <v>447</v>
      </c>
      <c r="H256" s="241">
        <f>H257+H258</f>
        <v>447</v>
      </c>
      <c r="I256" s="259">
        <f t="shared" si="12"/>
        <v>100</v>
      </c>
    </row>
    <row r="257" spans="1:9" ht="28.5" customHeight="1">
      <c r="A257" s="95"/>
      <c r="B257" s="103" t="s">
        <v>252</v>
      </c>
      <c r="C257" s="101" t="s">
        <v>104</v>
      </c>
      <c r="D257" s="101">
        <v>1006</v>
      </c>
      <c r="E257" s="101" t="s">
        <v>288</v>
      </c>
      <c r="F257" s="101" t="s">
        <v>255</v>
      </c>
      <c r="G257" s="241">
        <v>405</v>
      </c>
      <c r="H257" s="241">
        <v>405</v>
      </c>
      <c r="I257" s="259">
        <f t="shared" si="12"/>
        <v>100</v>
      </c>
    </row>
    <row r="258" spans="1:9" ht="28.5" customHeight="1">
      <c r="A258" s="95"/>
      <c r="B258" s="103" t="s">
        <v>754</v>
      </c>
      <c r="C258" s="101" t="s">
        <v>104</v>
      </c>
      <c r="D258" s="101">
        <v>1006</v>
      </c>
      <c r="E258" s="101" t="s">
        <v>288</v>
      </c>
      <c r="F258" s="101" t="s">
        <v>72</v>
      </c>
      <c r="G258" s="241">
        <v>42</v>
      </c>
      <c r="H258" s="241">
        <v>42</v>
      </c>
      <c r="I258" s="259">
        <f t="shared" si="12"/>
        <v>100</v>
      </c>
    </row>
    <row r="259" spans="1:9" ht="42.75" customHeight="1">
      <c r="A259" s="95"/>
      <c r="B259" s="103" t="s">
        <v>329</v>
      </c>
      <c r="C259" s="101" t="s">
        <v>104</v>
      </c>
      <c r="D259" s="101" t="s">
        <v>107</v>
      </c>
      <c r="E259" s="101" t="s">
        <v>330</v>
      </c>
      <c r="F259" s="101"/>
      <c r="G259" s="241">
        <f>G260</f>
        <v>365</v>
      </c>
      <c r="H259" s="241">
        <f>H260</f>
        <v>295</v>
      </c>
      <c r="I259" s="259">
        <f t="shared" si="12"/>
        <v>80.82191780821918</v>
      </c>
    </row>
    <row r="260" spans="1:9" ht="18" customHeight="1">
      <c r="A260" s="95"/>
      <c r="B260" s="103" t="s">
        <v>73</v>
      </c>
      <c r="C260" s="101" t="s">
        <v>104</v>
      </c>
      <c r="D260" s="101" t="s">
        <v>107</v>
      </c>
      <c r="E260" s="101" t="s">
        <v>330</v>
      </c>
      <c r="F260" s="101" t="s">
        <v>74</v>
      </c>
      <c r="G260" s="241">
        <v>365</v>
      </c>
      <c r="H260" s="241">
        <v>295</v>
      </c>
      <c r="I260" s="259">
        <f t="shared" si="12"/>
        <v>80.82191780821918</v>
      </c>
    </row>
    <row r="261" spans="1:9" ht="66.75" customHeight="1">
      <c r="A261" s="95"/>
      <c r="B261" s="103" t="s">
        <v>331</v>
      </c>
      <c r="C261" s="101" t="s">
        <v>104</v>
      </c>
      <c r="D261" s="101" t="s">
        <v>107</v>
      </c>
      <c r="E261" s="101" t="s">
        <v>332</v>
      </c>
      <c r="F261" s="101"/>
      <c r="G261" s="241">
        <f>G262</f>
        <v>224</v>
      </c>
      <c r="H261" s="241">
        <f>H262</f>
        <v>188</v>
      </c>
      <c r="I261" s="259">
        <f t="shared" si="12"/>
        <v>83.92857142857143</v>
      </c>
    </row>
    <row r="262" spans="1:9" ht="27.75" customHeight="1">
      <c r="A262" s="95"/>
      <c r="B262" s="103" t="s">
        <v>252</v>
      </c>
      <c r="C262" s="101" t="s">
        <v>104</v>
      </c>
      <c r="D262" s="101" t="s">
        <v>107</v>
      </c>
      <c r="E262" s="101" t="s">
        <v>332</v>
      </c>
      <c r="F262" s="101" t="s">
        <v>255</v>
      </c>
      <c r="G262" s="241">
        <v>224</v>
      </c>
      <c r="H262" s="241">
        <v>188</v>
      </c>
      <c r="I262" s="259">
        <f t="shared" si="12"/>
        <v>83.92857142857143</v>
      </c>
    </row>
    <row r="263" spans="1:9" ht="43.5" customHeight="1">
      <c r="A263" s="95"/>
      <c r="B263" s="103" t="s">
        <v>438</v>
      </c>
      <c r="C263" s="101" t="s">
        <v>104</v>
      </c>
      <c r="D263" s="101" t="s">
        <v>107</v>
      </c>
      <c r="E263" s="101" t="s">
        <v>439</v>
      </c>
      <c r="F263" s="101"/>
      <c r="G263" s="241">
        <f>G264</f>
        <v>30</v>
      </c>
      <c r="H263" s="241">
        <f>H264</f>
        <v>0</v>
      </c>
      <c r="I263" s="259">
        <f t="shared" si="12"/>
        <v>0</v>
      </c>
    </row>
    <row r="264" spans="1:9" ht="18.75" customHeight="1">
      <c r="A264" s="95"/>
      <c r="B264" s="103" t="s">
        <v>73</v>
      </c>
      <c r="C264" s="101" t="s">
        <v>104</v>
      </c>
      <c r="D264" s="101" t="s">
        <v>107</v>
      </c>
      <c r="E264" s="101" t="s">
        <v>439</v>
      </c>
      <c r="F264" s="101" t="s">
        <v>74</v>
      </c>
      <c r="G264" s="241">
        <v>30</v>
      </c>
      <c r="H264" s="241">
        <v>0</v>
      </c>
      <c r="I264" s="259">
        <f t="shared" si="12"/>
        <v>0</v>
      </c>
    </row>
    <row r="265" spans="1:9" ht="40.5" customHeight="1">
      <c r="A265" s="95"/>
      <c r="B265" s="103" t="s">
        <v>442</v>
      </c>
      <c r="C265" s="101" t="s">
        <v>104</v>
      </c>
      <c r="D265" s="101" t="s">
        <v>107</v>
      </c>
      <c r="E265" s="101" t="s">
        <v>333</v>
      </c>
      <c r="F265" s="101"/>
      <c r="G265" s="241">
        <f>G266</f>
        <v>50</v>
      </c>
      <c r="H265" s="241">
        <f>H266</f>
        <v>0</v>
      </c>
      <c r="I265" s="259">
        <f t="shared" si="12"/>
        <v>0</v>
      </c>
    </row>
    <row r="266" spans="1:9" ht="17.25" customHeight="1">
      <c r="A266" s="95"/>
      <c r="B266" s="103" t="s">
        <v>73</v>
      </c>
      <c r="C266" s="101" t="s">
        <v>104</v>
      </c>
      <c r="D266" s="101" t="s">
        <v>107</v>
      </c>
      <c r="E266" s="101" t="s">
        <v>333</v>
      </c>
      <c r="F266" s="101" t="s">
        <v>74</v>
      </c>
      <c r="G266" s="241">
        <v>50</v>
      </c>
      <c r="H266" s="241">
        <v>0</v>
      </c>
      <c r="I266" s="259">
        <f t="shared" si="12"/>
        <v>0</v>
      </c>
    </row>
    <row r="267" spans="1:9" ht="15.75" customHeight="1">
      <c r="A267" s="95"/>
      <c r="B267" s="104" t="s">
        <v>152</v>
      </c>
      <c r="C267" s="97" t="s">
        <v>104</v>
      </c>
      <c r="D267" s="97" t="s">
        <v>157</v>
      </c>
      <c r="E267" s="97"/>
      <c r="F267" s="97"/>
      <c r="G267" s="258">
        <f aca="true" t="shared" si="16" ref="G267:H269">G268</f>
        <v>915.213</v>
      </c>
      <c r="H267" s="258">
        <f t="shared" si="16"/>
        <v>880.7629999999999</v>
      </c>
      <c r="I267" s="259">
        <f t="shared" si="12"/>
        <v>96.23584892260052</v>
      </c>
    </row>
    <row r="268" spans="1:9" ht="29.25" customHeight="1">
      <c r="A268" s="95"/>
      <c r="B268" s="100" t="s">
        <v>413</v>
      </c>
      <c r="C268" s="101" t="s">
        <v>104</v>
      </c>
      <c r="D268" s="101" t="s">
        <v>157</v>
      </c>
      <c r="E268" s="101" t="s">
        <v>394</v>
      </c>
      <c r="F268" s="101"/>
      <c r="G268" s="241">
        <f t="shared" si="16"/>
        <v>915.213</v>
      </c>
      <c r="H268" s="241">
        <f t="shared" si="16"/>
        <v>880.7629999999999</v>
      </c>
      <c r="I268" s="259">
        <f t="shared" si="12"/>
        <v>96.23584892260052</v>
      </c>
    </row>
    <row r="269" spans="1:9" ht="27" customHeight="1">
      <c r="A269" s="95"/>
      <c r="B269" s="100" t="s">
        <v>395</v>
      </c>
      <c r="C269" s="101" t="s">
        <v>104</v>
      </c>
      <c r="D269" s="101" t="s">
        <v>157</v>
      </c>
      <c r="E269" s="101" t="s">
        <v>422</v>
      </c>
      <c r="F269" s="101"/>
      <c r="G269" s="241">
        <f t="shared" si="16"/>
        <v>915.213</v>
      </c>
      <c r="H269" s="241">
        <f t="shared" si="16"/>
        <v>880.7629999999999</v>
      </c>
      <c r="I269" s="259">
        <f t="shared" si="12"/>
        <v>96.23584892260052</v>
      </c>
    </row>
    <row r="270" spans="1:9" ht="43.5" customHeight="1">
      <c r="A270" s="95"/>
      <c r="B270" s="100" t="s">
        <v>396</v>
      </c>
      <c r="C270" s="101" t="s">
        <v>104</v>
      </c>
      <c r="D270" s="101" t="s">
        <v>157</v>
      </c>
      <c r="E270" s="101" t="s">
        <v>334</v>
      </c>
      <c r="F270" s="101"/>
      <c r="G270" s="241">
        <f>G271+G272</f>
        <v>915.213</v>
      </c>
      <c r="H270" s="241">
        <f>H271+H272</f>
        <v>880.7629999999999</v>
      </c>
      <c r="I270" s="259">
        <f t="shared" si="12"/>
        <v>96.23584892260052</v>
      </c>
    </row>
    <row r="271" spans="1:9" ht="29.25" customHeight="1">
      <c r="A271" s="95"/>
      <c r="B271" s="103" t="s">
        <v>252</v>
      </c>
      <c r="C271" s="101" t="s">
        <v>104</v>
      </c>
      <c r="D271" s="101" t="s">
        <v>157</v>
      </c>
      <c r="E271" s="101" t="s">
        <v>334</v>
      </c>
      <c r="F271" s="101" t="s">
        <v>255</v>
      </c>
      <c r="G271" s="241">
        <v>620</v>
      </c>
      <c r="H271" s="241">
        <v>585.55</v>
      </c>
      <c r="I271" s="259">
        <f t="shared" si="12"/>
        <v>94.44354838709677</v>
      </c>
    </row>
    <row r="272" spans="1:9" ht="31.5" customHeight="1">
      <c r="A272" s="108"/>
      <c r="B272" s="100" t="s">
        <v>31</v>
      </c>
      <c r="C272" s="101" t="s">
        <v>104</v>
      </c>
      <c r="D272" s="101" t="s">
        <v>157</v>
      </c>
      <c r="E272" s="101" t="s">
        <v>334</v>
      </c>
      <c r="F272" s="101" t="s">
        <v>72</v>
      </c>
      <c r="G272" s="241">
        <v>295.213</v>
      </c>
      <c r="H272" s="241">
        <v>295.213</v>
      </c>
      <c r="I272" s="259">
        <f t="shared" si="12"/>
        <v>100</v>
      </c>
    </row>
    <row r="273" spans="1:9" ht="15.75" customHeight="1">
      <c r="A273" s="95"/>
      <c r="B273" s="104" t="s">
        <v>610</v>
      </c>
      <c r="C273" s="97" t="s">
        <v>104</v>
      </c>
      <c r="D273" s="97" t="s">
        <v>611</v>
      </c>
      <c r="E273" s="97"/>
      <c r="F273" s="97"/>
      <c r="G273" s="258">
        <f aca="true" t="shared" si="17" ref="G273:H276">G274</f>
        <v>300</v>
      </c>
      <c r="H273" s="258">
        <f t="shared" si="17"/>
        <v>300</v>
      </c>
      <c r="I273" s="259">
        <f t="shared" si="12"/>
        <v>100</v>
      </c>
    </row>
    <row r="274" spans="1:9" ht="29.25" customHeight="1">
      <c r="A274" s="95"/>
      <c r="B274" s="100" t="s">
        <v>413</v>
      </c>
      <c r="C274" s="101" t="s">
        <v>104</v>
      </c>
      <c r="D274" s="101" t="s">
        <v>611</v>
      </c>
      <c r="E274" s="101" t="s">
        <v>394</v>
      </c>
      <c r="F274" s="101"/>
      <c r="G274" s="241">
        <f t="shared" si="17"/>
        <v>300</v>
      </c>
      <c r="H274" s="241">
        <f t="shared" si="17"/>
        <v>300</v>
      </c>
      <c r="I274" s="259">
        <f t="shared" si="12"/>
        <v>100</v>
      </c>
    </row>
    <row r="275" spans="1:9" ht="27" customHeight="1">
      <c r="A275" s="95"/>
      <c r="B275" s="100" t="s">
        <v>395</v>
      </c>
      <c r="C275" s="101" t="s">
        <v>104</v>
      </c>
      <c r="D275" s="101" t="s">
        <v>611</v>
      </c>
      <c r="E275" s="101" t="s">
        <v>612</v>
      </c>
      <c r="F275" s="101"/>
      <c r="G275" s="241">
        <f t="shared" si="17"/>
        <v>300</v>
      </c>
      <c r="H275" s="241">
        <f t="shared" si="17"/>
        <v>300</v>
      </c>
      <c r="I275" s="259">
        <f t="shared" si="12"/>
        <v>100</v>
      </c>
    </row>
    <row r="276" spans="1:9" ht="57.75" customHeight="1">
      <c r="A276" s="95"/>
      <c r="B276" s="100" t="s">
        <v>614</v>
      </c>
      <c r="C276" s="101" t="s">
        <v>104</v>
      </c>
      <c r="D276" s="101" t="s">
        <v>611</v>
      </c>
      <c r="E276" s="101" t="s">
        <v>613</v>
      </c>
      <c r="F276" s="101"/>
      <c r="G276" s="241">
        <f t="shared" si="17"/>
        <v>300</v>
      </c>
      <c r="H276" s="241">
        <f t="shared" si="17"/>
        <v>300</v>
      </c>
      <c r="I276" s="259">
        <f t="shared" si="12"/>
        <v>100</v>
      </c>
    </row>
    <row r="277" spans="1:9" ht="31.5" customHeight="1">
      <c r="A277" s="108"/>
      <c r="B277" s="100" t="s">
        <v>31</v>
      </c>
      <c r="C277" s="101" t="s">
        <v>104</v>
      </c>
      <c r="D277" s="101" t="s">
        <v>611</v>
      </c>
      <c r="E277" s="101" t="s">
        <v>613</v>
      </c>
      <c r="F277" s="101" t="s">
        <v>72</v>
      </c>
      <c r="G277" s="241">
        <v>300</v>
      </c>
      <c r="H277" s="241">
        <v>300</v>
      </c>
      <c r="I277" s="259">
        <f aca="true" t="shared" si="18" ref="I277:I340">H277/G277*100</f>
        <v>100</v>
      </c>
    </row>
    <row r="278" spans="1:9" ht="18.75" customHeight="1">
      <c r="A278" s="95" t="s">
        <v>53</v>
      </c>
      <c r="B278" s="96" t="s">
        <v>180</v>
      </c>
      <c r="C278" s="97" t="s">
        <v>99</v>
      </c>
      <c r="D278" s="97"/>
      <c r="E278" s="97"/>
      <c r="F278" s="97"/>
      <c r="G278" s="258">
        <f aca="true" t="shared" si="19" ref="G278:H280">G279</f>
        <v>2396.2128700000003</v>
      </c>
      <c r="H278" s="258">
        <f t="shared" si="19"/>
        <v>2232.33626</v>
      </c>
      <c r="I278" s="259">
        <f t="shared" si="18"/>
        <v>93.16101619970014</v>
      </c>
    </row>
    <row r="279" spans="1:9" ht="18.75" customHeight="1">
      <c r="A279" s="95"/>
      <c r="B279" s="96" t="s">
        <v>181</v>
      </c>
      <c r="C279" s="97" t="s">
        <v>99</v>
      </c>
      <c r="D279" s="97" t="s">
        <v>182</v>
      </c>
      <c r="E279" s="97"/>
      <c r="F279" s="97"/>
      <c r="G279" s="241">
        <f t="shared" si="19"/>
        <v>2396.2128700000003</v>
      </c>
      <c r="H279" s="241">
        <f t="shared" si="19"/>
        <v>2232.33626</v>
      </c>
      <c r="I279" s="259">
        <f t="shared" si="18"/>
        <v>93.16101619970014</v>
      </c>
    </row>
    <row r="280" spans="1:9" ht="17.25" customHeight="1">
      <c r="A280" s="95"/>
      <c r="B280" s="105" t="s">
        <v>359</v>
      </c>
      <c r="C280" s="101" t="s">
        <v>99</v>
      </c>
      <c r="D280" s="101" t="s">
        <v>182</v>
      </c>
      <c r="E280" s="101" t="s">
        <v>289</v>
      </c>
      <c r="F280" s="101"/>
      <c r="G280" s="241">
        <f t="shared" si="19"/>
        <v>2396.2128700000003</v>
      </c>
      <c r="H280" s="241">
        <f t="shared" si="19"/>
        <v>2232.33626</v>
      </c>
      <c r="I280" s="259">
        <f t="shared" si="18"/>
        <v>93.16101619970014</v>
      </c>
    </row>
    <row r="281" spans="1:9" ht="54" customHeight="1">
      <c r="A281" s="95"/>
      <c r="B281" s="105" t="s">
        <v>339</v>
      </c>
      <c r="C281" s="101" t="s">
        <v>99</v>
      </c>
      <c r="D281" s="101" t="s">
        <v>182</v>
      </c>
      <c r="E281" s="101" t="s">
        <v>271</v>
      </c>
      <c r="F281" s="101"/>
      <c r="G281" s="241">
        <f>G282+G283+G284</f>
        <v>2396.2128700000003</v>
      </c>
      <c r="H281" s="241">
        <f>H282+H283+H284</f>
        <v>2232.33626</v>
      </c>
      <c r="I281" s="259">
        <f t="shared" si="18"/>
        <v>93.16101619970014</v>
      </c>
    </row>
    <row r="282" spans="1:9" ht="54.75" customHeight="1">
      <c r="A282" s="95"/>
      <c r="B282" s="103" t="s">
        <v>251</v>
      </c>
      <c r="C282" s="101" t="s">
        <v>99</v>
      </c>
      <c r="D282" s="101" t="s">
        <v>182</v>
      </c>
      <c r="E282" s="101" t="s">
        <v>271</v>
      </c>
      <c r="F282" s="101" t="s">
        <v>254</v>
      </c>
      <c r="G282" s="241">
        <v>1965.15236</v>
      </c>
      <c r="H282" s="241">
        <v>1957.89038</v>
      </c>
      <c r="I282" s="259">
        <f t="shared" si="18"/>
        <v>99.63046224059696</v>
      </c>
    </row>
    <row r="283" spans="1:10" ht="29.25" customHeight="1">
      <c r="A283" s="95"/>
      <c r="B283" s="103" t="s">
        <v>252</v>
      </c>
      <c r="C283" s="101" t="s">
        <v>99</v>
      </c>
      <c r="D283" s="101" t="s">
        <v>182</v>
      </c>
      <c r="E283" s="101" t="s">
        <v>271</v>
      </c>
      <c r="F283" s="101" t="s">
        <v>255</v>
      </c>
      <c r="G283" s="241">
        <v>423.14543</v>
      </c>
      <c r="H283" s="241">
        <v>269.92026</v>
      </c>
      <c r="I283" s="259">
        <f t="shared" si="18"/>
        <v>63.78900511816942</v>
      </c>
      <c r="J283" s="233"/>
    </row>
    <row r="284" spans="1:9" ht="15.75" customHeight="1">
      <c r="A284" s="95"/>
      <c r="B284" s="103" t="s">
        <v>253</v>
      </c>
      <c r="C284" s="101" t="s">
        <v>99</v>
      </c>
      <c r="D284" s="101" t="s">
        <v>182</v>
      </c>
      <c r="E284" s="101" t="s">
        <v>271</v>
      </c>
      <c r="F284" s="101" t="s">
        <v>256</v>
      </c>
      <c r="G284" s="241">
        <v>7.91508</v>
      </c>
      <c r="H284" s="241">
        <v>4.52562</v>
      </c>
      <c r="I284" s="259">
        <f t="shared" si="18"/>
        <v>57.177185827559555</v>
      </c>
    </row>
    <row r="285" spans="1:9" ht="29.25" customHeight="1">
      <c r="A285" s="95" t="s">
        <v>183</v>
      </c>
      <c r="B285" s="96" t="s">
        <v>257</v>
      </c>
      <c r="C285" s="97" t="s">
        <v>184</v>
      </c>
      <c r="D285" s="97"/>
      <c r="E285" s="97"/>
      <c r="F285" s="97"/>
      <c r="G285" s="258">
        <f>G287+G292+G328+G335+G340+G350+G364+G376+G404+G410+G323</f>
        <v>61115.88286500001</v>
      </c>
      <c r="H285" s="258">
        <f>H287+H292+H328+H335+H340+H350+H364+H376+H404+H410+H323</f>
        <v>54213.80412999999</v>
      </c>
      <c r="I285" s="259">
        <f t="shared" si="18"/>
        <v>88.70657117030258</v>
      </c>
    </row>
    <row r="286" spans="1:9" ht="42.75" customHeight="1">
      <c r="A286" s="95"/>
      <c r="B286" s="118" t="s">
        <v>568</v>
      </c>
      <c r="C286" s="101" t="s">
        <v>184</v>
      </c>
      <c r="D286" s="101" t="s">
        <v>65</v>
      </c>
      <c r="E286" s="101" t="s">
        <v>448</v>
      </c>
      <c r="F286" s="101"/>
      <c r="G286" s="241">
        <f>G290</f>
        <v>6313.516</v>
      </c>
      <c r="H286" s="241">
        <f>H290</f>
        <v>6150.55441</v>
      </c>
      <c r="I286" s="259">
        <f t="shared" si="18"/>
        <v>97.41884569548886</v>
      </c>
    </row>
    <row r="287" spans="1:9" ht="38.25">
      <c r="A287" s="95"/>
      <c r="B287" s="96" t="s">
        <v>106</v>
      </c>
      <c r="C287" s="97" t="s">
        <v>184</v>
      </c>
      <c r="D287" s="97" t="s">
        <v>65</v>
      </c>
      <c r="E287" s="97"/>
      <c r="F287" s="97"/>
      <c r="G287" s="258">
        <f aca="true" t="shared" si="20" ref="G287:H290">G288</f>
        <v>6313.516</v>
      </c>
      <c r="H287" s="258">
        <f t="shared" si="20"/>
        <v>6150.55441</v>
      </c>
      <c r="I287" s="259">
        <f t="shared" si="18"/>
        <v>97.41884569548886</v>
      </c>
    </row>
    <row r="288" spans="1:9" ht="25.5" customHeight="1">
      <c r="A288" s="95"/>
      <c r="B288" s="118" t="s">
        <v>437</v>
      </c>
      <c r="C288" s="101" t="s">
        <v>184</v>
      </c>
      <c r="D288" s="101" t="s">
        <v>65</v>
      </c>
      <c r="E288" s="101" t="s">
        <v>335</v>
      </c>
      <c r="F288" s="101"/>
      <c r="G288" s="241">
        <f t="shared" si="20"/>
        <v>6313.516</v>
      </c>
      <c r="H288" s="241">
        <f t="shared" si="20"/>
        <v>6150.55441</v>
      </c>
      <c r="I288" s="259">
        <f t="shared" si="18"/>
        <v>97.41884569548886</v>
      </c>
    </row>
    <row r="289" spans="1:9" ht="27" customHeight="1">
      <c r="A289" s="95"/>
      <c r="B289" s="119" t="s">
        <v>472</v>
      </c>
      <c r="C289" s="101" t="s">
        <v>184</v>
      </c>
      <c r="D289" s="101" t="s">
        <v>65</v>
      </c>
      <c r="E289" s="101" t="s">
        <v>397</v>
      </c>
      <c r="F289" s="101"/>
      <c r="G289" s="241">
        <f t="shared" si="20"/>
        <v>6313.516</v>
      </c>
      <c r="H289" s="241">
        <f t="shared" si="20"/>
        <v>6150.55441</v>
      </c>
      <c r="I289" s="259">
        <f t="shared" si="18"/>
        <v>97.41884569548886</v>
      </c>
    </row>
    <row r="290" spans="1:9" ht="52.5" customHeight="1">
      <c r="A290" s="95"/>
      <c r="B290" s="119" t="s">
        <v>339</v>
      </c>
      <c r="C290" s="101" t="s">
        <v>184</v>
      </c>
      <c r="D290" s="101" t="s">
        <v>65</v>
      </c>
      <c r="E290" s="101" t="s">
        <v>424</v>
      </c>
      <c r="F290" s="101"/>
      <c r="G290" s="241">
        <f t="shared" si="20"/>
        <v>6313.516</v>
      </c>
      <c r="H290" s="241">
        <f t="shared" si="20"/>
        <v>6150.55441</v>
      </c>
      <c r="I290" s="259">
        <f t="shared" si="18"/>
        <v>97.41884569548886</v>
      </c>
    </row>
    <row r="291" spans="1:9" ht="53.25" customHeight="1">
      <c r="A291" s="95"/>
      <c r="B291" s="103" t="s">
        <v>251</v>
      </c>
      <c r="C291" s="101" t="s">
        <v>184</v>
      </c>
      <c r="D291" s="101" t="s">
        <v>65</v>
      </c>
      <c r="E291" s="101" t="s">
        <v>424</v>
      </c>
      <c r="F291" s="101" t="s">
        <v>254</v>
      </c>
      <c r="G291" s="241">
        <v>6313.516</v>
      </c>
      <c r="H291" s="241">
        <v>6150.55441</v>
      </c>
      <c r="I291" s="259">
        <f t="shared" si="18"/>
        <v>97.41884569548886</v>
      </c>
    </row>
    <row r="292" spans="1:9" ht="21.75" customHeight="1">
      <c r="A292" s="95"/>
      <c r="B292" s="104" t="s">
        <v>67</v>
      </c>
      <c r="C292" s="97" t="s">
        <v>184</v>
      </c>
      <c r="D292" s="97" t="s">
        <v>155</v>
      </c>
      <c r="E292" s="97"/>
      <c r="F292" s="97"/>
      <c r="G292" s="258">
        <f>G293+G309+G315+G320</f>
        <v>16439.42461</v>
      </c>
      <c r="H292" s="258">
        <f>H293+H309+H315+H320</f>
        <v>14809.638780000001</v>
      </c>
      <c r="I292" s="259">
        <f t="shared" si="18"/>
        <v>90.086113908095</v>
      </c>
    </row>
    <row r="293" spans="1:9" ht="24.75" customHeight="1">
      <c r="A293" s="114"/>
      <c r="B293" s="118" t="s">
        <v>206</v>
      </c>
      <c r="C293" s="101" t="s">
        <v>184</v>
      </c>
      <c r="D293" s="101" t="s">
        <v>155</v>
      </c>
      <c r="E293" s="101" t="s">
        <v>337</v>
      </c>
      <c r="F293" s="101"/>
      <c r="G293" s="241">
        <f>G294+G297+G300+G303+G306</f>
        <v>5815.773719999999</v>
      </c>
      <c r="H293" s="241">
        <f>H294+H297+H300+H303+H306</f>
        <v>4698.41847</v>
      </c>
      <c r="I293" s="259">
        <f t="shared" si="18"/>
        <v>80.78750474494046</v>
      </c>
    </row>
    <row r="294" spans="1:9" ht="52.5" customHeight="1">
      <c r="A294" s="95"/>
      <c r="B294" s="120" t="s">
        <v>431</v>
      </c>
      <c r="C294" s="101" t="s">
        <v>184</v>
      </c>
      <c r="D294" s="101" t="s">
        <v>155</v>
      </c>
      <c r="E294" s="101" t="s">
        <v>449</v>
      </c>
      <c r="F294" s="101"/>
      <c r="G294" s="241">
        <f>G295</f>
        <v>150</v>
      </c>
      <c r="H294" s="241">
        <f>H295</f>
        <v>145</v>
      </c>
      <c r="I294" s="259">
        <f t="shared" si="18"/>
        <v>96.66666666666667</v>
      </c>
    </row>
    <row r="295" spans="1:9" ht="40.5" customHeight="1">
      <c r="A295" s="95"/>
      <c r="B295" s="120" t="s">
        <v>369</v>
      </c>
      <c r="C295" s="101" t="s">
        <v>184</v>
      </c>
      <c r="D295" s="101" t="s">
        <v>155</v>
      </c>
      <c r="E295" s="101" t="s">
        <v>450</v>
      </c>
      <c r="F295" s="101"/>
      <c r="G295" s="241">
        <f>G296</f>
        <v>150</v>
      </c>
      <c r="H295" s="241">
        <f>H296</f>
        <v>145</v>
      </c>
      <c r="I295" s="259">
        <f t="shared" si="18"/>
        <v>96.66666666666667</v>
      </c>
    </row>
    <row r="296" spans="1:9" ht="27.75" customHeight="1">
      <c r="A296" s="95"/>
      <c r="B296" s="110" t="s">
        <v>252</v>
      </c>
      <c r="C296" s="101" t="s">
        <v>184</v>
      </c>
      <c r="D296" s="101" t="s">
        <v>155</v>
      </c>
      <c r="E296" s="101" t="s">
        <v>450</v>
      </c>
      <c r="F296" s="101" t="s">
        <v>255</v>
      </c>
      <c r="G296" s="241">
        <f>600-450</f>
        <v>150</v>
      </c>
      <c r="H296" s="241">
        <v>145</v>
      </c>
      <c r="I296" s="259">
        <f t="shared" si="18"/>
        <v>96.66666666666667</v>
      </c>
    </row>
    <row r="297" spans="1:9" ht="30.75" customHeight="1">
      <c r="A297" s="95"/>
      <c r="B297" s="120" t="s">
        <v>432</v>
      </c>
      <c r="C297" s="101" t="s">
        <v>184</v>
      </c>
      <c r="D297" s="101" t="s">
        <v>155</v>
      </c>
      <c r="E297" s="101" t="s">
        <v>451</v>
      </c>
      <c r="F297" s="101"/>
      <c r="G297" s="241">
        <f>G298</f>
        <v>3395.36572</v>
      </c>
      <c r="H297" s="241">
        <f>H298</f>
        <v>3295.02492</v>
      </c>
      <c r="I297" s="259">
        <f t="shared" si="18"/>
        <v>97.0447719546394</v>
      </c>
    </row>
    <row r="298" spans="1:9" ht="40.5" customHeight="1">
      <c r="A298" s="95"/>
      <c r="B298" s="120" t="s">
        <v>369</v>
      </c>
      <c r="C298" s="101" t="s">
        <v>184</v>
      </c>
      <c r="D298" s="101" t="s">
        <v>155</v>
      </c>
      <c r="E298" s="101" t="s">
        <v>452</v>
      </c>
      <c r="F298" s="101"/>
      <c r="G298" s="241">
        <f>G299</f>
        <v>3395.36572</v>
      </c>
      <c r="H298" s="241">
        <f>H299</f>
        <v>3295.02492</v>
      </c>
      <c r="I298" s="259">
        <f t="shared" si="18"/>
        <v>97.0447719546394</v>
      </c>
    </row>
    <row r="299" spans="1:9" ht="27.75" customHeight="1">
      <c r="A299" s="95"/>
      <c r="B299" s="110" t="s">
        <v>252</v>
      </c>
      <c r="C299" s="101" t="s">
        <v>184</v>
      </c>
      <c r="D299" s="101" t="s">
        <v>155</v>
      </c>
      <c r="E299" s="101" t="s">
        <v>452</v>
      </c>
      <c r="F299" s="101" t="s">
        <v>255</v>
      </c>
      <c r="G299" s="241">
        <v>3395.36572</v>
      </c>
      <c r="H299" s="241">
        <v>3295.02492</v>
      </c>
      <c r="I299" s="259">
        <f t="shared" si="18"/>
        <v>97.0447719546394</v>
      </c>
    </row>
    <row r="300" spans="1:9" ht="64.5" customHeight="1">
      <c r="A300" s="95"/>
      <c r="B300" s="120" t="s">
        <v>433</v>
      </c>
      <c r="C300" s="101" t="s">
        <v>184</v>
      </c>
      <c r="D300" s="101" t="s">
        <v>155</v>
      </c>
      <c r="E300" s="101" t="s">
        <v>453</v>
      </c>
      <c r="F300" s="101"/>
      <c r="G300" s="241">
        <f>G301</f>
        <v>50</v>
      </c>
      <c r="H300" s="241">
        <f>H301</f>
        <v>48</v>
      </c>
      <c r="I300" s="259">
        <f t="shared" si="18"/>
        <v>96</v>
      </c>
    </row>
    <row r="301" spans="1:9" ht="40.5" customHeight="1">
      <c r="A301" s="95"/>
      <c r="B301" s="120" t="s">
        <v>369</v>
      </c>
      <c r="C301" s="101" t="s">
        <v>184</v>
      </c>
      <c r="D301" s="101" t="s">
        <v>155</v>
      </c>
      <c r="E301" s="101" t="s">
        <v>454</v>
      </c>
      <c r="F301" s="101"/>
      <c r="G301" s="241">
        <f>G302</f>
        <v>50</v>
      </c>
      <c r="H301" s="241">
        <f>H302</f>
        <v>48</v>
      </c>
      <c r="I301" s="259">
        <f t="shared" si="18"/>
        <v>96</v>
      </c>
    </row>
    <row r="302" spans="1:9" ht="27.75" customHeight="1">
      <c r="A302" s="95"/>
      <c r="B302" s="110" t="s">
        <v>252</v>
      </c>
      <c r="C302" s="101" t="s">
        <v>184</v>
      </c>
      <c r="D302" s="101" t="s">
        <v>155</v>
      </c>
      <c r="E302" s="101" t="s">
        <v>454</v>
      </c>
      <c r="F302" s="101" t="s">
        <v>255</v>
      </c>
      <c r="G302" s="241">
        <f>200-150</f>
        <v>50</v>
      </c>
      <c r="H302" s="241">
        <v>48</v>
      </c>
      <c r="I302" s="259">
        <f t="shared" si="18"/>
        <v>96</v>
      </c>
    </row>
    <row r="303" spans="1:9" ht="41.25" customHeight="1">
      <c r="A303" s="95"/>
      <c r="B303" s="120" t="s">
        <v>434</v>
      </c>
      <c r="C303" s="101" t="s">
        <v>184</v>
      </c>
      <c r="D303" s="101" t="s">
        <v>155</v>
      </c>
      <c r="E303" s="101" t="s">
        <v>455</v>
      </c>
      <c r="F303" s="101"/>
      <c r="G303" s="241">
        <f>G304</f>
        <v>120</v>
      </c>
      <c r="H303" s="241">
        <f>H304</f>
        <v>85</v>
      </c>
      <c r="I303" s="259">
        <f t="shared" si="18"/>
        <v>70.83333333333334</v>
      </c>
    </row>
    <row r="304" spans="1:9" ht="40.5" customHeight="1">
      <c r="A304" s="95"/>
      <c r="B304" s="120" t="s">
        <v>369</v>
      </c>
      <c r="C304" s="101" t="s">
        <v>184</v>
      </c>
      <c r="D304" s="101" t="s">
        <v>155</v>
      </c>
      <c r="E304" s="101" t="s">
        <v>456</v>
      </c>
      <c r="F304" s="101"/>
      <c r="G304" s="241">
        <f>G305</f>
        <v>120</v>
      </c>
      <c r="H304" s="241">
        <f>H305</f>
        <v>85</v>
      </c>
      <c r="I304" s="259">
        <f t="shared" si="18"/>
        <v>70.83333333333334</v>
      </c>
    </row>
    <row r="305" spans="1:9" ht="27.75" customHeight="1">
      <c r="A305" s="95"/>
      <c r="B305" s="110" t="s">
        <v>252</v>
      </c>
      <c r="C305" s="101" t="s">
        <v>184</v>
      </c>
      <c r="D305" s="101" t="s">
        <v>155</v>
      </c>
      <c r="E305" s="101" t="s">
        <v>456</v>
      </c>
      <c r="F305" s="101" t="s">
        <v>255</v>
      </c>
      <c r="G305" s="241">
        <v>120</v>
      </c>
      <c r="H305" s="241">
        <v>85</v>
      </c>
      <c r="I305" s="259">
        <f t="shared" si="18"/>
        <v>70.83333333333334</v>
      </c>
    </row>
    <row r="306" spans="1:9" ht="54.75" customHeight="1">
      <c r="A306" s="95"/>
      <c r="B306" s="120" t="s">
        <v>436</v>
      </c>
      <c r="C306" s="101" t="s">
        <v>184</v>
      </c>
      <c r="D306" s="101" t="s">
        <v>155</v>
      </c>
      <c r="E306" s="101" t="s">
        <v>457</v>
      </c>
      <c r="F306" s="101"/>
      <c r="G306" s="241">
        <f>G307</f>
        <v>2100.408</v>
      </c>
      <c r="H306" s="241">
        <f>H307</f>
        <v>1125.39355</v>
      </c>
      <c r="I306" s="259">
        <f t="shared" si="18"/>
        <v>53.579759265818836</v>
      </c>
    </row>
    <row r="307" spans="1:9" ht="40.5" customHeight="1">
      <c r="A307" s="95"/>
      <c r="B307" s="120" t="s">
        <v>369</v>
      </c>
      <c r="C307" s="101" t="s">
        <v>184</v>
      </c>
      <c r="D307" s="101" t="s">
        <v>155</v>
      </c>
      <c r="E307" s="101" t="s">
        <v>458</v>
      </c>
      <c r="F307" s="101"/>
      <c r="G307" s="241">
        <f>G308</f>
        <v>2100.408</v>
      </c>
      <c r="H307" s="241">
        <f>H308</f>
        <v>1125.39355</v>
      </c>
      <c r="I307" s="259">
        <f t="shared" si="18"/>
        <v>53.579759265818836</v>
      </c>
    </row>
    <row r="308" spans="1:9" ht="27.75" customHeight="1">
      <c r="A308" s="95"/>
      <c r="B308" s="110" t="s">
        <v>252</v>
      </c>
      <c r="C308" s="101" t="s">
        <v>184</v>
      </c>
      <c r="D308" s="101" t="s">
        <v>155</v>
      </c>
      <c r="E308" s="101" t="s">
        <v>458</v>
      </c>
      <c r="F308" s="101" t="s">
        <v>255</v>
      </c>
      <c r="G308" s="241">
        <v>2100.408</v>
      </c>
      <c r="H308" s="241">
        <v>1125.39355</v>
      </c>
      <c r="I308" s="259">
        <f t="shared" si="18"/>
        <v>53.579759265818836</v>
      </c>
    </row>
    <row r="309" spans="1:9" ht="24.75" customHeight="1">
      <c r="A309" s="95"/>
      <c r="B309" s="111" t="s">
        <v>437</v>
      </c>
      <c r="C309" s="101" t="s">
        <v>184</v>
      </c>
      <c r="D309" s="101" t="s">
        <v>155</v>
      </c>
      <c r="E309" s="101" t="s">
        <v>397</v>
      </c>
      <c r="F309" s="101"/>
      <c r="G309" s="241">
        <f>G310</f>
        <v>5129.483</v>
      </c>
      <c r="H309" s="241">
        <f>H310</f>
        <v>4617.05242</v>
      </c>
      <c r="I309" s="259">
        <f t="shared" si="18"/>
        <v>90.01009302496958</v>
      </c>
    </row>
    <row r="310" spans="1:9" ht="31.5" customHeight="1">
      <c r="A310" s="95"/>
      <c r="B310" s="111" t="s">
        <v>472</v>
      </c>
      <c r="C310" s="101" t="s">
        <v>184</v>
      </c>
      <c r="D310" s="101" t="s">
        <v>155</v>
      </c>
      <c r="E310" s="101" t="s">
        <v>425</v>
      </c>
      <c r="F310" s="101"/>
      <c r="G310" s="241">
        <f>G311</f>
        <v>5129.483</v>
      </c>
      <c r="H310" s="241">
        <f>H311</f>
        <v>4617.05242</v>
      </c>
      <c r="I310" s="259">
        <f t="shared" si="18"/>
        <v>90.01009302496958</v>
      </c>
    </row>
    <row r="311" spans="1:9" ht="40.5" customHeight="1">
      <c r="A311" s="95"/>
      <c r="B311" s="111" t="s">
        <v>370</v>
      </c>
      <c r="C311" s="101" t="s">
        <v>184</v>
      </c>
      <c r="D311" s="101" t="s">
        <v>155</v>
      </c>
      <c r="E311" s="101" t="s">
        <v>336</v>
      </c>
      <c r="F311" s="101"/>
      <c r="G311" s="241">
        <f>G312+G313+G314</f>
        <v>5129.483</v>
      </c>
      <c r="H311" s="241">
        <f>H312+H313+H314</f>
        <v>4617.05242</v>
      </c>
      <c r="I311" s="259">
        <f t="shared" si="18"/>
        <v>90.01009302496958</v>
      </c>
    </row>
    <row r="312" spans="1:9" ht="54.75" customHeight="1">
      <c r="A312" s="95"/>
      <c r="B312" s="110" t="s">
        <v>251</v>
      </c>
      <c r="C312" s="101" t="s">
        <v>184</v>
      </c>
      <c r="D312" s="101" t="s">
        <v>155</v>
      </c>
      <c r="E312" s="101" t="s">
        <v>336</v>
      </c>
      <c r="F312" s="101" t="s">
        <v>254</v>
      </c>
      <c r="G312" s="241">
        <v>4315.213</v>
      </c>
      <c r="H312" s="241">
        <v>4160.3205</v>
      </c>
      <c r="I312" s="259">
        <f t="shared" si="18"/>
        <v>96.4105479845375</v>
      </c>
    </row>
    <row r="313" spans="1:9" ht="27.75" customHeight="1">
      <c r="A313" s="95"/>
      <c r="B313" s="110" t="s">
        <v>252</v>
      </c>
      <c r="C313" s="101" t="s">
        <v>184</v>
      </c>
      <c r="D313" s="101" t="s">
        <v>155</v>
      </c>
      <c r="E313" s="101" t="s">
        <v>336</v>
      </c>
      <c r="F313" s="101" t="s">
        <v>255</v>
      </c>
      <c r="G313" s="241">
        <v>655.72</v>
      </c>
      <c r="H313" s="241">
        <v>376.94994</v>
      </c>
      <c r="I313" s="259">
        <f t="shared" si="18"/>
        <v>57.486417983285556</v>
      </c>
    </row>
    <row r="314" spans="1:9" ht="15.75" customHeight="1">
      <c r="A314" s="95"/>
      <c r="B314" s="110" t="s">
        <v>253</v>
      </c>
      <c r="C314" s="101" t="s">
        <v>184</v>
      </c>
      <c r="D314" s="101" t="s">
        <v>155</v>
      </c>
      <c r="E314" s="101" t="s">
        <v>336</v>
      </c>
      <c r="F314" s="101" t="s">
        <v>256</v>
      </c>
      <c r="G314" s="241">
        <v>158.55</v>
      </c>
      <c r="H314" s="241">
        <v>79.78198</v>
      </c>
      <c r="I314" s="259">
        <f t="shared" si="18"/>
        <v>50.319760327972254</v>
      </c>
    </row>
    <row r="315" spans="1:9" ht="42.75" customHeight="1">
      <c r="A315" s="114"/>
      <c r="B315" s="217" t="s">
        <v>718</v>
      </c>
      <c r="C315" s="101" t="s">
        <v>184</v>
      </c>
      <c r="D315" s="101" t="s">
        <v>155</v>
      </c>
      <c r="E315" s="101" t="s">
        <v>719</v>
      </c>
      <c r="F315" s="101"/>
      <c r="G315" s="241">
        <f>G316+G318</f>
        <v>4207.46789</v>
      </c>
      <c r="H315" s="241">
        <f>H316+H318</f>
        <v>4207.46789</v>
      </c>
      <c r="I315" s="259">
        <f t="shared" si="18"/>
        <v>100</v>
      </c>
    </row>
    <row r="316" spans="1:9" ht="63" customHeight="1">
      <c r="A316" s="114"/>
      <c r="B316" s="217" t="s">
        <v>720</v>
      </c>
      <c r="C316" s="101" t="s">
        <v>184</v>
      </c>
      <c r="D316" s="101" t="s">
        <v>155</v>
      </c>
      <c r="E316" s="101" t="s">
        <v>721</v>
      </c>
      <c r="F316" s="101"/>
      <c r="G316" s="241">
        <f>G317</f>
        <v>3786.7211</v>
      </c>
      <c r="H316" s="241">
        <f>H317</f>
        <v>3786.7211</v>
      </c>
      <c r="I316" s="259">
        <f t="shared" si="18"/>
        <v>100</v>
      </c>
    </row>
    <row r="317" spans="1:9" ht="31.5" customHeight="1">
      <c r="A317" s="114"/>
      <c r="B317" s="218" t="s">
        <v>722</v>
      </c>
      <c r="C317" s="101" t="s">
        <v>184</v>
      </c>
      <c r="D317" s="101" t="s">
        <v>155</v>
      </c>
      <c r="E317" s="101" t="s">
        <v>721</v>
      </c>
      <c r="F317" s="101" t="s">
        <v>127</v>
      </c>
      <c r="G317" s="241">
        <v>3786.7211</v>
      </c>
      <c r="H317" s="241">
        <v>3786.7211</v>
      </c>
      <c r="I317" s="259">
        <f t="shared" si="18"/>
        <v>100</v>
      </c>
    </row>
    <row r="318" spans="1:9" ht="67.5" customHeight="1">
      <c r="A318" s="114"/>
      <c r="B318" s="217" t="s">
        <v>723</v>
      </c>
      <c r="C318" s="101" t="s">
        <v>184</v>
      </c>
      <c r="D318" s="101" t="s">
        <v>155</v>
      </c>
      <c r="E318" s="101" t="s">
        <v>724</v>
      </c>
      <c r="F318" s="101"/>
      <c r="G318" s="241">
        <f>G319</f>
        <v>420.74679</v>
      </c>
      <c r="H318" s="241">
        <f>H319</f>
        <v>420.74679</v>
      </c>
      <c r="I318" s="259">
        <f t="shared" si="18"/>
        <v>100</v>
      </c>
    </row>
    <row r="319" spans="1:9" ht="27.75" customHeight="1">
      <c r="A319" s="114"/>
      <c r="B319" s="218" t="s">
        <v>722</v>
      </c>
      <c r="C319" s="101" t="s">
        <v>184</v>
      </c>
      <c r="D319" s="101" t="s">
        <v>155</v>
      </c>
      <c r="E319" s="101" t="s">
        <v>724</v>
      </c>
      <c r="F319" s="101" t="s">
        <v>127</v>
      </c>
      <c r="G319" s="241">
        <v>420.74679</v>
      </c>
      <c r="H319" s="241">
        <v>420.74679</v>
      </c>
      <c r="I319" s="259">
        <f t="shared" si="18"/>
        <v>100</v>
      </c>
    </row>
    <row r="320" spans="1:9" ht="17.25" customHeight="1">
      <c r="A320" s="95"/>
      <c r="B320" s="100" t="s">
        <v>212</v>
      </c>
      <c r="C320" s="101" t="s">
        <v>184</v>
      </c>
      <c r="D320" s="101" t="s">
        <v>155</v>
      </c>
      <c r="E320" s="101" t="s">
        <v>289</v>
      </c>
      <c r="F320" s="101"/>
      <c r="G320" s="260">
        <f>G321</f>
        <v>1286.7</v>
      </c>
      <c r="H320" s="260">
        <f>H321</f>
        <v>1286.7</v>
      </c>
      <c r="I320" s="259">
        <f t="shared" si="18"/>
        <v>100</v>
      </c>
    </row>
    <row r="321" spans="1:9" ht="42" customHeight="1">
      <c r="A321" s="95"/>
      <c r="B321" s="112" t="s">
        <v>372</v>
      </c>
      <c r="C321" s="101" t="s">
        <v>184</v>
      </c>
      <c r="D321" s="101" t="s">
        <v>155</v>
      </c>
      <c r="E321" s="101" t="s">
        <v>810</v>
      </c>
      <c r="F321" s="101"/>
      <c r="G321" s="260">
        <f>G322</f>
        <v>1286.7</v>
      </c>
      <c r="H321" s="260">
        <f>H322</f>
        <v>1286.7</v>
      </c>
      <c r="I321" s="259">
        <f t="shared" si="18"/>
        <v>100</v>
      </c>
    </row>
    <row r="322" spans="1:9" ht="28.5" customHeight="1">
      <c r="A322" s="95"/>
      <c r="B322" s="103" t="s">
        <v>252</v>
      </c>
      <c r="C322" s="101" t="s">
        <v>184</v>
      </c>
      <c r="D322" s="101" t="s">
        <v>155</v>
      </c>
      <c r="E322" s="101" t="s">
        <v>810</v>
      </c>
      <c r="F322" s="101" t="s">
        <v>255</v>
      </c>
      <c r="G322" s="241">
        <v>1286.7</v>
      </c>
      <c r="H322" s="241">
        <v>1286.7</v>
      </c>
      <c r="I322" s="259">
        <f t="shared" si="18"/>
        <v>100</v>
      </c>
    </row>
    <row r="323" spans="1:9" ht="27.75" customHeight="1">
      <c r="A323" s="114"/>
      <c r="B323" s="232" t="s">
        <v>232</v>
      </c>
      <c r="C323" s="97" t="s">
        <v>184</v>
      </c>
      <c r="D323" s="97" t="s">
        <v>129</v>
      </c>
      <c r="E323" s="101"/>
      <c r="F323" s="101"/>
      <c r="G323" s="258">
        <f aca="true" t="shared" si="21" ref="G323:H326">G324</f>
        <v>45</v>
      </c>
      <c r="H323" s="258">
        <f t="shared" si="21"/>
        <v>44.98035</v>
      </c>
      <c r="I323" s="259">
        <f t="shared" si="18"/>
        <v>99.95633333333333</v>
      </c>
    </row>
    <row r="324" spans="1:9" ht="42.75" customHeight="1">
      <c r="A324" s="114"/>
      <c r="B324" s="218" t="s">
        <v>567</v>
      </c>
      <c r="C324" s="101" t="s">
        <v>184</v>
      </c>
      <c r="D324" s="101" t="s">
        <v>129</v>
      </c>
      <c r="E324" s="101" t="s">
        <v>311</v>
      </c>
      <c r="F324" s="101"/>
      <c r="G324" s="241">
        <f t="shared" si="21"/>
        <v>45</v>
      </c>
      <c r="H324" s="241">
        <f t="shared" si="21"/>
        <v>44.98035</v>
      </c>
      <c r="I324" s="259">
        <f t="shared" si="18"/>
        <v>99.95633333333333</v>
      </c>
    </row>
    <row r="325" spans="1:9" ht="30.75" customHeight="1">
      <c r="A325" s="114"/>
      <c r="B325" s="218" t="s">
        <v>377</v>
      </c>
      <c r="C325" s="101" t="s">
        <v>184</v>
      </c>
      <c r="D325" s="101" t="s">
        <v>129</v>
      </c>
      <c r="E325" s="101" t="s">
        <v>421</v>
      </c>
      <c r="F325" s="101"/>
      <c r="G325" s="241">
        <f t="shared" si="21"/>
        <v>45</v>
      </c>
      <c r="H325" s="241">
        <f t="shared" si="21"/>
        <v>44.98035</v>
      </c>
      <c r="I325" s="259">
        <f t="shared" si="18"/>
        <v>99.95633333333333</v>
      </c>
    </row>
    <row r="326" spans="1:9" ht="45.75" customHeight="1">
      <c r="A326" s="114"/>
      <c r="B326" s="100" t="s">
        <v>353</v>
      </c>
      <c r="C326" s="101" t="s">
        <v>184</v>
      </c>
      <c r="D326" s="101" t="s">
        <v>129</v>
      </c>
      <c r="E326" s="101" t="s">
        <v>313</v>
      </c>
      <c r="F326" s="101"/>
      <c r="G326" s="241">
        <f t="shared" si="21"/>
        <v>45</v>
      </c>
      <c r="H326" s="241">
        <f t="shared" si="21"/>
        <v>44.98035</v>
      </c>
      <c r="I326" s="259">
        <f t="shared" si="18"/>
        <v>99.95633333333333</v>
      </c>
    </row>
    <row r="327" spans="1:9" ht="30.75" customHeight="1">
      <c r="A327" s="114"/>
      <c r="B327" s="103" t="s">
        <v>252</v>
      </c>
      <c r="C327" s="101" t="s">
        <v>184</v>
      </c>
      <c r="D327" s="101" t="s">
        <v>129</v>
      </c>
      <c r="E327" s="101" t="s">
        <v>313</v>
      </c>
      <c r="F327" s="101" t="s">
        <v>758</v>
      </c>
      <c r="G327" s="241">
        <v>45</v>
      </c>
      <c r="H327" s="241">
        <v>44.98035</v>
      </c>
      <c r="I327" s="259">
        <f t="shared" si="18"/>
        <v>99.95633333333333</v>
      </c>
    </row>
    <row r="328" spans="1:9" ht="17.25" customHeight="1">
      <c r="A328" s="95"/>
      <c r="B328" s="104" t="s">
        <v>650</v>
      </c>
      <c r="C328" s="97" t="s">
        <v>184</v>
      </c>
      <c r="D328" s="97" t="s">
        <v>649</v>
      </c>
      <c r="E328" s="97"/>
      <c r="F328" s="97"/>
      <c r="G328" s="258">
        <f>G329</f>
        <v>2752.01834</v>
      </c>
      <c r="H328" s="258">
        <f>H329</f>
        <v>0</v>
      </c>
      <c r="I328" s="259">
        <f t="shared" si="18"/>
        <v>0</v>
      </c>
    </row>
    <row r="329" spans="1:9" ht="28.5" customHeight="1">
      <c r="A329" s="95"/>
      <c r="B329" s="105" t="s">
        <v>647</v>
      </c>
      <c r="C329" s="101" t="s">
        <v>184</v>
      </c>
      <c r="D329" s="101" t="s">
        <v>649</v>
      </c>
      <c r="E329" s="101" t="s">
        <v>680</v>
      </c>
      <c r="F329" s="101"/>
      <c r="G329" s="241">
        <f>G330</f>
        <v>2752.01834</v>
      </c>
      <c r="H329" s="241">
        <f>H330</f>
        <v>0</v>
      </c>
      <c r="I329" s="259">
        <f t="shared" si="18"/>
        <v>0</v>
      </c>
    </row>
    <row r="330" spans="1:9" ht="27.75" customHeight="1">
      <c r="A330" s="114"/>
      <c r="B330" s="105" t="s">
        <v>648</v>
      </c>
      <c r="C330" s="101" t="s">
        <v>184</v>
      </c>
      <c r="D330" s="101" t="s">
        <v>649</v>
      </c>
      <c r="E330" s="101" t="s">
        <v>681</v>
      </c>
      <c r="F330" s="101"/>
      <c r="G330" s="241">
        <f>G331+G333</f>
        <v>2752.01834</v>
      </c>
      <c r="H330" s="241">
        <f>H331+H333</f>
        <v>0</v>
      </c>
      <c r="I330" s="259">
        <f t="shared" si="18"/>
        <v>0</v>
      </c>
    </row>
    <row r="331" spans="1:9" ht="27.75" customHeight="1">
      <c r="A331" s="95"/>
      <c r="B331" s="100" t="s">
        <v>676</v>
      </c>
      <c r="C331" s="101" t="s">
        <v>184</v>
      </c>
      <c r="D331" s="101" t="s">
        <v>649</v>
      </c>
      <c r="E331" s="101" t="s">
        <v>682</v>
      </c>
      <c r="F331" s="101"/>
      <c r="G331" s="241">
        <f>G332</f>
        <v>2724.77064</v>
      </c>
      <c r="H331" s="241">
        <f>H332</f>
        <v>0</v>
      </c>
      <c r="I331" s="259">
        <f t="shared" si="18"/>
        <v>0</v>
      </c>
    </row>
    <row r="332" spans="1:9" ht="27" customHeight="1">
      <c r="A332" s="95"/>
      <c r="B332" s="103" t="s">
        <v>252</v>
      </c>
      <c r="C332" s="101" t="s">
        <v>184</v>
      </c>
      <c r="D332" s="101" t="s">
        <v>649</v>
      </c>
      <c r="E332" s="101" t="s">
        <v>682</v>
      </c>
      <c r="F332" s="101" t="s">
        <v>255</v>
      </c>
      <c r="G332" s="241">
        <v>2724.77064</v>
      </c>
      <c r="H332" s="241">
        <v>0</v>
      </c>
      <c r="I332" s="259">
        <f t="shared" si="18"/>
        <v>0</v>
      </c>
    </row>
    <row r="333" spans="1:9" ht="27.75" customHeight="1">
      <c r="A333" s="95"/>
      <c r="B333" s="100" t="s">
        <v>677</v>
      </c>
      <c r="C333" s="101" t="s">
        <v>184</v>
      </c>
      <c r="D333" s="101" t="s">
        <v>649</v>
      </c>
      <c r="E333" s="101" t="s">
        <v>683</v>
      </c>
      <c r="F333" s="101"/>
      <c r="G333" s="241">
        <f>G334</f>
        <v>27.2477</v>
      </c>
      <c r="H333" s="241">
        <f>H334</f>
        <v>0</v>
      </c>
      <c r="I333" s="259">
        <f t="shared" si="18"/>
        <v>0</v>
      </c>
    </row>
    <row r="334" spans="1:9" ht="27" customHeight="1">
      <c r="A334" s="95"/>
      <c r="B334" s="103" t="s">
        <v>252</v>
      </c>
      <c r="C334" s="101" t="s">
        <v>184</v>
      </c>
      <c r="D334" s="101" t="s">
        <v>649</v>
      </c>
      <c r="E334" s="101" t="s">
        <v>683</v>
      </c>
      <c r="F334" s="101" t="s">
        <v>255</v>
      </c>
      <c r="G334" s="241">
        <v>27.2477</v>
      </c>
      <c r="H334" s="241">
        <v>0</v>
      </c>
      <c r="I334" s="259">
        <f t="shared" si="18"/>
        <v>0</v>
      </c>
    </row>
    <row r="335" spans="1:9" ht="17.25" customHeight="1">
      <c r="A335" s="95"/>
      <c r="B335" s="104" t="s">
        <v>148</v>
      </c>
      <c r="C335" s="97" t="s">
        <v>184</v>
      </c>
      <c r="D335" s="97" t="s">
        <v>248</v>
      </c>
      <c r="E335" s="97"/>
      <c r="F335" s="97"/>
      <c r="G335" s="258">
        <f aca="true" t="shared" si="22" ref="G335:H338">G336</f>
        <v>4500</v>
      </c>
      <c r="H335" s="258">
        <f t="shared" si="22"/>
        <v>4500</v>
      </c>
      <c r="I335" s="259">
        <f t="shared" si="18"/>
        <v>100</v>
      </c>
    </row>
    <row r="336" spans="1:9" ht="53.25" customHeight="1">
      <c r="A336" s="95"/>
      <c r="B336" s="110" t="s">
        <v>574</v>
      </c>
      <c r="C336" s="101" t="s">
        <v>184</v>
      </c>
      <c r="D336" s="101" t="s">
        <v>248</v>
      </c>
      <c r="E336" s="101" t="s">
        <v>314</v>
      </c>
      <c r="F336" s="101"/>
      <c r="G336" s="241">
        <f t="shared" si="22"/>
        <v>4500</v>
      </c>
      <c r="H336" s="241">
        <f t="shared" si="22"/>
        <v>4500</v>
      </c>
      <c r="I336" s="259">
        <f t="shared" si="18"/>
        <v>100</v>
      </c>
    </row>
    <row r="337" spans="1:9" ht="30" customHeight="1">
      <c r="A337" s="95"/>
      <c r="B337" s="110" t="s">
        <v>539</v>
      </c>
      <c r="C337" s="101" t="s">
        <v>184</v>
      </c>
      <c r="D337" s="101" t="s">
        <v>248</v>
      </c>
      <c r="E337" s="101" t="s">
        <v>540</v>
      </c>
      <c r="F337" s="101"/>
      <c r="G337" s="241">
        <f t="shared" si="22"/>
        <v>4500</v>
      </c>
      <c r="H337" s="241">
        <f t="shared" si="22"/>
        <v>4500</v>
      </c>
      <c r="I337" s="259">
        <f t="shared" si="18"/>
        <v>100</v>
      </c>
    </row>
    <row r="338" spans="1:9" ht="27" customHeight="1">
      <c r="A338" s="95"/>
      <c r="B338" s="100" t="s">
        <v>541</v>
      </c>
      <c r="C338" s="101" t="s">
        <v>184</v>
      </c>
      <c r="D338" s="101" t="s">
        <v>248</v>
      </c>
      <c r="E338" s="101" t="s">
        <v>542</v>
      </c>
      <c r="F338" s="97"/>
      <c r="G338" s="241">
        <f t="shared" si="22"/>
        <v>4500</v>
      </c>
      <c r="H338" s="241">
        <f t="shared" si="22"/>
        <v>4500</v>
      </c>
      <c r="I338" s="259">
        <f t="shared" si="18"/>
        <v>100</v>
      </c>
    </row>
    <row r="339" spans="1:9" ht="30.75" customHeight="1">
      <c r="A339" s="95"/>
      <c r="B339" s="110" t="s">
        <v>252</v>
      </c>
      <c r="C339" s="101" t="s">
        <v>184</v>
      </c>
      <c r="D339" s="101" t="s">
        <v>248</v>
      </c>
      <c r="E339" s="101" t="s">
        <v>542</v>
      </c>
      <c r="F339" s="101" t="s">
        <v>255</v>
      </c>
      <c r="G339" s="241">
        <v>4500</v>
      </c>
      <c r="H339" s="241">
        <v>4500</v>
      </c>
      <c r="I339" s="259">
        <f t="shared" si="18"/>
        <v>100</v>
      </c>
    </row>
    <row r="340" spans="1:9" ht="16.5" customHeight="1">
      <c r="A340" s="95"/>
      <c r="B340" s="96" t="s">
        <v>487</v>
      </c>
      <c r="C340" s="97" t="s">
        <v>184</v>
      </c>
      <c r="D340" s="97" t="s">
        <v>488</v>
      </c>
      <c r="E340" s="97"/>
      <c r="F340" s="97"/>
      <c r="G340" s="258">
        <f>G341</f>
        <v>594.182</v>
      </c>
      <c r="H340" s="258">
        <f>H341</f>
        <v>594.182</v>
      </c>
      <c r="I340" s="259">
        <f t="shared" si="18"/>
        <v>100</v>
      </c>
    </row>
    <row r="341" spans="1:9" ht="38.25">
      <c r="A341" s="95"/>
      <c r="B341" s="100" t="s">
        <v>591</v>
      </c>
      <c r="C341" s="101" t="s">
        <v>184</v>
      </c>
      <c r="D341" s="101" t="s">
        <v>488</v>
      </c>
      <c r="E341" s="101" t="s">
        <v>367</v>
      </c>
      <c r="F341" s="97"/>
      <c r="G341" s="241">
        <f>G342+G344+G346+G348</f>
        <v>594.182</v>
      </c>
      <c r="H341" s="241">
        <f>H342+H344+H346+H348</f>
        <v>594.182</v>
      </c>
      <c r="I341" s="259">
        <f aca="true" t="shared" si="23" ref="I341:I404">H341/G341*100</f>
        <v>100</v>
      </c>
    </row>
    <row r="342" spans="1:9" ht="51.75" customHeight="1">
      <c r="A342" s="95"/>
      <c r="B342" s="100" t="s">
        <v>565</v>
      </c>
      <c r="C342" s="101" t="s">
        <v>184</v>
      </c>
      <c r="D342" s="101" t="s">
        <v>488</v>
      </c>
      <c r="E342" s="101" t="s">
        <v>490</v>
      </c>
      <c r="F342" s="101"/>
      <c r="G342" s="241">
        <f>G343</f>
        <v>29</v>
      </c>
      <c r="H342" s="241">
        <f>H343</f>
        <v>29</v>
      </c>
      <c r="I342" s="259">
        <f t="shared" si="23"/>
        <v>100</v>
      </c>
    </row>
    <row r="343" spans="1:9" ht="30.75" customHeight="1">
      <c r="A343" s="95"/>
      <c r="B343" s="100" t="s">
        <v>252</v>
      </c>
      <c r="C343" s="101" t="s">
        <v>184</v>
      </c>
      <c r="D343" s="101" t="s">
        <v>488</v>
      </c>
      <c r="E343" s="101" t="s">
        <v>490</v>
      </c>
      <c r="F343" s="101" t="s">
        <v>255</v>
      </c>
      <c r="G343" s="241">
        <v>29</v>
      </c>
      <c r="H343" s="241">
        <v>29</v>
      </c>
      <c r="I343" s="259">
        <f t="shared" si="23"/>
        <v>100</v>
      </c>
    </row>
    <row r="344" spans="1:9" ht="51.75" customHeight="1">
      <c r="A344" s="95"/>
      <c r="B344" s="100" t="s">
        <v>623</v>
      </c>
      <c r="C344" s="101" t="s">
        <v>184</v>
      </c>
      <c r="D344" s="101" t="s">
        <v>488</v>
      </c>
      <c r="E344" s="101" t="s">
        <v>624</v>
      </c>
      <c r="F344" s="101"/>
      <c r="G344" s="241">
        <f>G345</f>
        <v>81</v>
      </c>
      <c r="H344" s="241">
        <f>H345</f>
        <v>81</v>
      </c>
      <c r="I344" s="259">
        <f t="shared" si="23"/>
        <v>100</v>
      </c>
    </row>
    <row r="345" spans="1:9" ht="30.75" customHeight="1">
      <c r="A345" s="95"/>
      <c r="B345" s="100" t="s">
        <v>252</v>
      </c>
      <c r="C345" s="101" t="s">
        <v>184</v>
      </c>
      <c r="D345" s="101" t="s">
        <v>488</v>
      </c>
      <c r="E345" s="101" t="s">
        <v>624</v>
      </c>
      <c r="F345" s="101" t="s">
        <v>255</v>
      </c>
      <c r="G345" s="241">
        <v>81</v>
      </c>
      <c r="H345" s="241">
        <v>81</v>
      </c>
      <c r="I345" s="259">
        <f t="shared" si="23"/>
        <v>100</v>
      </c>
    </row>
    <row r="346" spans="1:9" ht="51" customHeight="1">
      <c r="A346" s="95"/>
      <c r="B346" s="100" t="s">
        <v>501</v>
      </c>
      <c r="C346" s="101" t="s">
        <v>184</v>
      </c>
      <c r="D346" s="101" t="s">
        <v>488</v>
      </c>
      <c r="E346" s="101" t="s">
        <v>491</v>
      </c>
      <c r="F346" s="101"/>
      <c r="G346" s="241">
        <f>G347</f>
        <v>46.562</v>
      </c>
      <c r="H346" s="241">
        <f>H347</f>
        <v>46.562</v>
      </c>
      <c r="I346" s="259">
        <f t="shared" si="23"/>
        <v>100</v>
      </c>
    </row>
    <row r="347" spans="1:9" ht="21" customHeight="1">
      <c r="A347" s="95"/>
      <c r="B347" s="100" t="s">
        <v>253</v>
      </c>
      <c r="C347" s="101" t="s">
        <v>184</v>
      </c>
      <c r="D347" s="101" t="s">
        <v>488</v>
      </c>
      <c r="E347" s="101" t="s">
        <v>491</v>
      </c>
      <c r="F347" s="101" t="s">
        <v>256</v>
      </c>
      <c r="G347" s="241">
        <v>46.562</v>
      </c>
      <c r="H347" s="241">
        <v>46.562</v>
      </c>
      <c r="I347" s="259">
        <f t="shared" si="23"/>
        <v>100</v>
      </c>
    </row>
    <row r="348" spans="1:9" ht="45.75" customHeight="1">
      <c r="A348" s="95"/>
      <c r="B348" s="100" t="s">
        <v>625</v>
      </c>
      <c r="C348" s="101" t="s">
        <v>104</v>
      </c>
      <c r="D348" s="101" t="s">
        <v>488</v>
      </c>
      <c r="E348" s="101" t="s">
        <v>626</v>
      </c>
      <c r="F348" s="101"/>
      <c r="G348" s="241">
        <f>G349</f>
        <v>437.62</v>
      </c>
      <c r="H348" s="241">
        <f>H349</f>
        <v>437.62</v>
      </c>
      <c r="I348" s="259">
        <f t="shared" si="23"/>
        <v>100</v>
      </c>
    </row>
    <row r="349" spans="1:9" ht="18.75" customHeight="1">
      <c r="A349" s="95"/>
      <c r="B349" s="100" t="s">
        <v>253</v>
      </c>
      <c r="C349" s="101" t="s">
        <v>104</v>
      </c>
      <c r="D349" s="101" t="s">
        <v>488</v>
      </c>
      <c r="E349" s="101" t="s">
        <v>626</v>
      </c>
      <c r="F349" s="101" t="s">
        <v>256</v>
      </c>
      <c r="G349" s="241">
        <v>437.62</v>
      </c>
      <c r="H349" s="241">
        <v>437.62</v>
      </c>
      <c r="I349" s="259">
        <f t="shared" si="23"/>
        <v>100</v>
      </c>
    </row>
    <row r="350" spans="1:9" ht="16.5" customHeight="1">
      <c r="A350" s="95"/>
      <c r="B350" s="96" t="s">
        <v>209</v>
      </c>
      <c r="C350" s="97" t="s">
        <v>184</v>
      </c>
      <c r="D350" s="97" t="s">
        <v>210</v>
      </c>
      <c r="E350" s="97"/>
      <c r="F350" s="97"/>
      <c r="G350" s="258">
        <f>G351+G355+G359</f>
        <v>3304.022</v>
      </c>
      <c r="H350" s="258">
        <f>H351+H355+H359</f>
        <v>2800.8338</v>
      </c>
      <c r="I350" s="259">
        <f t="shared" si="23"/>
        <v>84.77043433730162</v>
      </c>
    </row>
    <row r="351" spans="1:9" ht="53.25" customHeight="1">
      <c r="A351" s="95"/>
      <c r="B351" s="110" t="s">
        <v>574</v>
      </c>
      <c r="C351" s="101" t="s">
        <v>184</v>
      </c>
      <c r="D351" s="101" t="s">
        <v>210</v>
      </c>
      <c r="E351" s="101" t="s">
        <v>314</v>
      </c>
      <c r="F351" s="101"/>
      <c r="G351" s="241">
        <f aca="true" t="shared" si="24" ref="G351:H353">G352</f>
        <v>500</v>
      </c>
      <c r="H351" s="241">
        <f t="shared" si="24"/>
        <v>0</v>
      </c>
      <c r="I351" s="259">
        <f t="shared" si="23"/>
        <v>0</v>
      </c>
    </row>
    <row r="352" spans="1:9" ht="30" customHeight="1">
      <c r="A352" s="95"/>
      <c r="B352" s="110" t="s">
        <v>543</v>
      </c>
      <c r="C352" s="101" t="s">
        <v>184</v>
      </c>
      <c r="D352" s="101" t="s">
        <v>210</v>
      </c>
      <c r="E352" s="101" t="s">
        <v>544</v>
      </c>
      <c r="F352" s="101"/>
      <c r="G352" s="241">
        <f t="shared" si="24"/>
        <v>500</v>
      </c>
      <c r="H352" s="241">
        <f t="shared" si="24"/>
        <v>0</v>
      </c>
      <c r="I352" s="259">
        <f t="shared" si="23"/>
        <v>0</v>
      </c>
    </row>
    <row r="353" spans="1:9" ht="27" customHeight="1">
      <c r="A353" s="95"/>
      <c r="B353" s="100" t="s">
        <v>545</v>
      </c>
      <c r="C353" s="101" t="s">
        <v>184</v>
      </c>
      <c r="D353" s="101" t="s">
        <v>210</v>
      </c>
      <c r="E353" s="101" t="s">
        <v>546</v>
      </c>
      <c r="F353" s="97"/>
      <c r="G353" s="241">
        <f t="shared" si="24"/>
        <v>500</v>
      </c>
      <c r="H353" s="241">
        <f t="shared" si="24"/>
        <v>0</v>
      </c>
      <c r="I353" s="259">
        <f t="shared" si="23"/>
        <v>0</v>
      </c>
    </row>
    <row r="354" spans="1:9" ht="30.75" customHeight="1">
      <c r="A354" s="95"/>
      <c r="B354" s="110" t="s">
        <v>252</v>
      </c>
      <c r="C354" s="101" t="s">
        <v>184</v>
      </c>
      <c r="D354" s="101" t="s">
        <v>210</v>
      </c>
      <c r="E354" s="101" t="s">
        <v>546</v>
      </c>
      <c r="F354" s="101" t="s">
        <v>255</v>
      </c>
      <c r="G354" s="241">
        <v>500</v>
      </c>
      <c r="H354" s="241">
        <v>0</v>
      </c>
      <c r="I354" s="259">
        <f t="shared" si="23"/>
        <v>0</v>
      </c>
    </row>
    <row r="355" spans="1:9" ht="42.75" customHeight="1">
      <c r="A355" s="95"/>
      <c r="B355" s="118" t="s">
        <v>568</v>
      </c>
      <c r="C355" s="101" t="s">
        <v>184</v>
      </c>
      <c r="D355" s="101" t="s">
        <v>210</v>
      </c>
      <c r="E355" s="101" t="s">
        <v>448</v>
      </c>
      <c r="F355" s="101"/>
      <c r="G355" s="241">
        <f aca="true" t="shared" si="25" ref="G355:H357">G356</f>
        <v>2804.022</v>
      </c>
      <c r="H355" s="241">
        <f t="shared" si="25"/>
        <v>2800.8338</v>
      </c>
      <c r="I355" s="259">
        <f t="shared" si="23"/>
        <v>99.8862990375967</v>
      </c>
    </row>
    <row r="356" spans="1:9" ht="25.5" customHeight="1">
      <c r="A356" s="95"/>
      <c r="B356" s="118" t="s">
        <v>206</v>
      </c>
      <c r="C356" s="101" t="s">
        <v>184</v>
      </c>
      <c r="D356" s="101" t="s">
        <v>210</v>
      </c>
      <c r="E356" s="101" t="s">
        <v>337</v>
      </c>
      <c r="F356" s="101"/>
      <c r="G356" s="241">
        <f t="shared" si="25"/>
        <v>2804.022</v>
      </c>
      <c r="H356" s="241">
        <f t="shared" si="25"/>
        <v>2800.8338</v>
      </c>
      <c r="I356" s="259">
        <f t="shared" si="23"/>
        <v>99.8862990375967</v>
      </c>
    </row>
    <row r="357" spans="1:9" ht="54" customHeight="1">
      <c r="A357" s="95"/>
      <c r="B357" s="110" t="s">
        <v>418</v>
      </c>
      <c r="C357" s="101" t="s">
        <v>184</v>
      </c>
      <c r="D357" s="101" t="s">
        <v>210</v>
      </c>
      <c r="E357" s="101" t="s">
        <v>435</v>
      </c>
      <c r="F357" s="101"/>
      <c r="G357" s="241">
        <f t="shared" si="25"/>
        <v>2804.022</v>
      </c>
      <c r="H357" s="241">
        <f t="shared" si="25"/>
        <v>2800.8338</v>
      </c>
      <c r="I357" s="259">
        <f t="shared" si="23"/>
        <v>99.8862990375967</v>
      </c>
    </row>
    <row r="358" spans="1:9" ht="27" customHeight="1">
      <c r="A358" s="95"/>
      <c r="B358" s="110" t="s">
        <v>252</v>
      </c>
      <c r="C358" s="101" t="s">
        <v>184</v>
      </c>
      <c r="D358" s="101" t="s">
        <v>210</v>
      </c>
      <c r="E358" s="101" t="s">
        <v>435</v>
      </c>
      <c r="F358" s="101" t="s">
        <v>255</v>
      </c>
      <c r="G358" s="241">
        <v>2804.022</v>
      </c>
      <c r="H358" s="241">
        <v>2800.8338</v>
      </c>
      <c r="I358" s="259">
        <f t="shared" si="23"/>
        <v>99.8862990375967</v>
      </c>
    </row>
    <row r="359" spans="1:9" ht="41.25" customHeight="1">
      <c r="A359" s="95"/>
      <c r="B359" s="110" t="s">
        <v>765</v>
      </c>
      <c r="C359" s="101" t="s">
        <v>184</v>
      </c>
      <c r="D359" s="101" t="s">
        <v>210</v>
      </c>
      <c r="E359" s="101" t="s">
        <v>759</v>
      </c>
      <c r="F359" s="101"/>
      <c r="G359" s="241">
        <f>G360+G362</f>
        <v>0</v>
      </c>
      <c r="H359" s="241">
        <f>H360+H362</f>
        <v>0</v>
      </c>
      <c r="I359" s="259">
        <v>0</v>
      </c>
    </row>
    <row r="360" spans="1:9" ht="51.75" customHeight="1">
      <c r="A360" s="95"/>
      <c r="B360" s="110" t="s">
        <v>760</v>
      </c>
      <c r="C360" s="101" t="s">
        <v>184</v>
      </c>
      <c r="D360" s="101" t="s">
        <v>210</v>
      </c>
      <c r="E360" s="101" t="s">
        <v>761</v>
      </c>
      <c r="F360" s="101"/>
      <c r="G360" s="241">
        <f>G361</f>
        <v>0</v>
      </c>
      <c r="H360" s="241">
        <f>H361</f>
        <v>0</v>
      </c>
      <c r="I360" s="259">
        <v>0</v>
      </c>
    </row>
    <row r="361" spans="1:9" ht="27" customHeight="1">
      <c r="A361" s="95"/>
      <c r="B361" s="110" t="s">
        <v>762</v>
      </c>
      <c r="C361" s="101" t="s">
        <v>184</v>
      </c>
      <c r="D361" s="101" t="s">
        <v>210</v>
      </c>
      <c r="E361" s="101" t="s">
        <v>761</v>
      </c>
      <c r="F361" s="101" t="s">
        <v>127</v>
      </c>
      <c r="G361" s="241">
        <v>0</v>
      </c>
      <c r="H361" s="241">
        <v>0</v>
      </c>
      <c r="I361" s="259">
        <v>0</v>
      </c>
    </row>
    <row r="362" spans="1:9" ht="45" customHeight="1">
      <c r="A362" s="95"/>
      <c r="B362" s="110" t="s">
        <v>763</v>
      </c>
      <c r="C362" s="101" t="s">
        <v>184</v>
      </c>
      <c r="D362" s="101" t="s">
        <v>210</v>
      </c>
      <c r="E362" s="101" t="s">
        <v>764</v>
      </c>
      <c r="F362" s="101"/>
      <c r="G362" s="241">
        <f>G363</f>
        <v>0</v>
      </c>
      <c r="H362" s="241">
        <f>H363</f>
        <v>0</v>
      </c>
      <c r="I362" s="259">
        <v>0</v>
      </c>
    </row>
    <row r="363" spans="1:9" ht="32.25" customHeight="1">
      <c r="A363" s="95"/>
      <c r="B363" s="110" t="s">
        <v>762</v>
      </c>
      <c r="C363" s="101" t="s">
        <v>184</v>
      </c>
      <c r="D363" s="101" t="s">
        <v>210</v>
      </c>
      <c r="E363" s="101" t="s">
        <v>764</v>
      </c>
      <c r="F363" s="101" t="s">
        <v>127</v>
      </c>
      <c r="G363" s="241">
        <v>0</v>
      </c>
      <c r="H363" s="241">
        <v>0</v>
      </c>
      <c r="I363" s="259">
        <v>0</v>
      </c>
    </row>
    <row r="364" spans="1:9" ht="16.5" customHeight="1">
      <c r="A364" s="95"/>
      <c r="B364" s="96" t="s">
        <v>18</v>
      </c>
      <c r="C364" s="97" t="s">
        <v>184</v>
      </c>
      <c r="D364" s="97" t="s">
        <v>19</v>
      </c>
      <c r="E364" s="97"/>
      <c r="F364" s="97"/>
      <c r="G364" s="258">
        <f>G365</f>
        <v>5511.459899999999</v>
      </c>
      <c r="H364" s="258">
        <f>H365</f>
        <v>5511.459899999999</v>
      </c>
      <c r="I364" s="259">
        <f t="shared" si="23"/>
        <v>100</v>
      </c>
    </row>
    <row r="365" spans="1:9" ht="53.25" customHeight="1">
      <c r="A365" s="95"/>
      <c r="B365" s="110" t="s">
        <v>574</v>
      </c>
      <c r="C365" s="101" t="s">
        <v>184</v>
      </c>
      <c r="D365" s="101" t="s">
        <v>19</v>
      </c>
      <c r="E365" s="101" t="s">
        <v>314</v>
      </c>
      <c r="F365" s="101"/>
      <c r="G365" s="241">
        <f>G366+G372+G374</f>
        <v>5511.459899999999</v>
      </c>
      <c r="H365" s="241">
        <f>H366+H372+H374</f>
        <v>5511.459899999999</v>
      </c>
      <c r="I365" s="259">
        <f t="shared" si="23"/>
        <v>100</v>
      </c>
    </row>
    <row r="366" spans="1:9" ht="30" customHeight="1">
      <c r="A366" s="95"/>
      <c r="B366" s="110" t="s">
        <v>378</v>
      </c>
      <c r="C366" s="101" t="s">
        <v>184</v>
      </c>
      <c r="D366" s="101" t="s">
        <v>19</v>
      </c>
      <c r="E366" s="101" t="s">
        <v>379</v>
      </c>
      <c r="F366" s="101"/>
      <c r="G366" s="241">
        <f>G367+G369</f>
        <v>4749.214999999999</v>
      </c>
      <c r="H366" s="241">
        <f>H367+H369</f>
        <v>4749.214999999999</v>
      </c>
      <c r="I366" s="259">
        <f t="shared" si="23"/>
        <v>100</v>
      </c>
    </row>
    <row r="367" spans="1:9" ht="41.25" customHeight="1">
      <c r="A367" s="95"/>
      <c r="B367" s="100" t="s">
        <v>547</v>
      </c>
      <c r="C367" s="101" t="s">
        <v>184</v>
      </c>
      <c r="D367" s="101" t="s">
        <v>19</v>
      </c>
      <c r="E367" s="101" t="s">
        <v>548</v>
      </c>
      <c r="F367" s="97"/>
      <c r="G367" s="241">
        <f>G368</f>
        <v>94.985</v>
      </c>
      <c r="H367" s="241">
        <f>H368</f>
        <v>94.985</v>
      </c>
      <c r="I367" s="259">
        <f t="shared" si="23"/>
        <v>100</v>
      </c>
    </row>
    <row r="368" spans="1:9" ht="27" customHeight="1">
      <c r="A368" s="95"/>
      <c r="B368" s="110" t="s">
        <v>252</v>
      </c>
      <c r="C368" s="101" t="s">
        <v>184</v>
      </c>
      <c r="D368" s="101" t="s">
        <v>19</v>
      </c>
      <c r="E368" s="101" t="s">
        <v>548</v>
      </c>
      <c r="F368" s="101" t="s">
        <v>255</v>
      </c>
      <c r="G368" s="241">
        <v>94.985</v>
      </c>
      <c r="H368" s="241">
        <v>94.985</v>
      </c>
      <c r="I368" s="259">
        <f t="shared" si="23"/>
        <v>100</v>
      </c>
    </row>
    <row r="369" spans="1:9" ht="36" customHeight="1">
      <c r="A369" s="95"/>
      <c r="B369" s="100" t="s">
        <v>549</v>
      </c>
      <c r="C369" s="101" t="s">
        <v>184</v>
      </c>
      <c r="D369" s="101" t="s">
        <v>19</v>
      </c>
      <c r="E369" s="101" t="s">
        <v>550</v>
      </c>
      <c r="F369" s="97"/>
      <c r="G369" s="241">
        <f>G370</f>
        <v>4654.23</v>
      </c>
      <c r="H369" s="241">
        <f>H370</f>
        <v>4654.23</v>
      </c>
      <c r="I369" s="259">
        <f t="shared" si="23"/>
        <v>100</v>
      </c>
    </row>
    <row r="370" spans="1:9" ht="27.75" customHeight="1">
      <c r="A370" s="95"/>
      <c r="B370" s="110" t="s">
        <v>252</v>
      </c>
      <c r="C370" s="101" t="s">
        <v>184</v>
      </c>
      <c r="D370" s="101" t="s">
        <v>19</v>
      </c>
      <c r="E370" s="101" t="s">
        <v>550</v>
      </c>
      <c r="F370" s="101" t="s">
        <v>255</v>
      </c>
      <c r="G370" s="241">
        <v>4654.23</v>
      </c>
      <c r="H370" s="241">
        <v>4654.23</v>
      </c>
      <c r="I370" s="259">
        <f t="shared" si="23"/>
        <v>100</v>
      </c>
    </row>
    <row r="371" spans="1:9" ht="30" customHeight="1">
      <c r="A371" s="95"/>
      <c r="B371" s="110" t="s">
        <v>551</v>
      </c>
      <c r="C371" s="101" t="s">
        <v>184</v>
      </c>
      <c r="D371" s="101" t="s">
        <v>19</v>
      </c>
      <c r="E371" s="101" t="s">
        <v>812</v>
      </c>
      <c r="F371" s="101"/>
      <c r="G371" s="241">
        <f>G372+G374</f>
        <v>762.2449</v>
      </c>
      <c r="H371" s="241">
        <f>H372+H374</f>
        <v>762.2449</v>
      </c>
      <c r="I371" s="259">
        <f t="shared" si="23"/>
        <v>100</v>
      </c>
    </row>
    <row r="372" spans="1:9" ht="50.25" customHeight="1">
      <c r="A372" s="95"/>
      <c r="B372" s="100" t="s">
        <v>627</v>
      </c>
      <c r="C372" s="101" t="s">
        <v>184</v>
      </c>
      <c r="D372" s="101" t="s">
        <v>19</v>
      </c>
      <c r="E372" s="101" t="s">
        <v>628</v>
      </c>
      <c r="F372" s="97"/>
      <c r="G372" s="241">
        <f>G373</f>
        <v>15.2449</v>
      </c>
      <c r="H372" s="241">
        <f>H373</f>
        <v>15.2449</v>
      </c>
      <c r="I372" s="259">
        <f t="shared" si="23"/>
        <v>100</v>
      </c>
    </row>
    <row r="373" spans="1:9" ht="28.5" customHeight="1">
      <c r="A373" s="95"/>
      <c r="B373" s="110" t="s">
        <v>252</v>
      </c>
      <c r="C373" s="101" t="s">
        <v>184</v>
      </c>
      <c r="D373" s="101" t="s">
        <v>19</v>
      </c>
      <c r="E373" s="101" t="s">
        <v>628</v>
      </c>
      <c r="F373" s="101" t="s">
        <v>255</v>
      </c>
      <c r="G373" s="241">
        <v>15.2449</v>
      </c>
      <c r="H373" s="241">
        <v>15.2449</v>
      </c>
      <c r="I373" s="259">
        <f t="shared" si="23"/>
        <v>100</v>
      </c>
    </row>
    <row r="374" spans="1:9" ht="43.5" customHeight="1">
      <c r="A374" s="95"/>
      <c r="B374" s="100" t="s">
        <v>629</v>
      </c>
      <c r="C374" s="101" t="s">
        <v>184</v>
      </c>
      <c r="D374" s="101" t="s">
        <v>19</v>
      </c>
      <c r="E374" s="101" t="s">
        <v>630</v>
      </c>
      <c r="F374" s="97"/>
      <c r="G374" s="241">
        <f>G375</f>
        <v>747</v>
      </c>
      <c r="H374" s="241">
        <f>H375</f>
        <v>747</v>
      </c>
      <c r="I374" s="259">
        <f t="shared" si="23"/>
        <v>100</v>
      </c>
    </row>
    <row r="375" spans="1:9" ht="28.5" customHeight="1">
      <c r="A375" s="95"/>
      <c r="B375" s="110" t="s">
        <v>252</v>
      </c>
      <c r="C375" s="101" t="s">
        <v>184</v>
      </c>
      <c r="D375" s="101" t="s">
        <v>19</v>
      </c>
      <c r="E375" s="101" t="s">
        <v>630</v>
      </c>
      <c r="F375" s="101" t="s">
        <v>255</v>
      </c>
      <c r="G375" s="241">
        <v>747</v>
      </c>
      <c r="H375" s="241">
        <v>747</v>
      </c>
      <c r="I375" s="259">
        <f t="shared" si="23"/>
        <v>100</v>
      </c>
    </row>
    <row r="376" spans="1:9" ht="18.75" customHeight="1">
      <c r="A376" s="95"/>
      <c r="B376" s="104" t="s">
        <v>20</v>
      </c>
      <c r="C376" s="97" t="s">
        <v>184</v>
      </c>
      <c r="D376" s="97" t="s">
        <v>21</v>
      </c>
      <c r="E376" s="97"/>
      <c r="F376" s="97"/>
      <c r="G376" s="258">
        <f>G377+G391</f>
        <v>11841.416385</v>
      </c>
      <c r="H376" s="258">
        <f>H377+H391</f>
        <v>10816.17432</v>
      </c>
      <c r="I376" s="259">
        <f t="shared" si="23"/>
        <v>91.34189668139095</v>
      </c>
    </row>
    <row r="377" spans="1:9" ht="53.25" customHeight="1">
      <c r="A377" s="95"/>
      <c r="B377" s="110" t="s">
        <v>574</v>
      </c>
      <c r="C377" s="101" t="s">
        <v>184</v>
      </c>
      <c r="D377" s="101" t="s">
        <v>21</v>
      </c>
      <c r="E377" s="101" t="s">
        <v>314</v>
      </c>
      <c r="F377" s="101"/>
      <c r="G377" s="241">
        <f>G378</f>
        <v>9424.677</v>
      </c>
      <c r="H377" s="241">
        <f>H378</f>
        <v>8399.43493</v>
      </c>
      <c r="I377" s="259">
        <f t="shared" si="23"/>
        <v>89.1217272485837</v>
      </c>
    </row>
    <row r="378" spans="1:9" ht="30" customHeight="1">
      <c r="A378" s="95"/>
      <c r="B378" s="110" t="s">
        <v>539</v>
      </c>
      <c r="C378" s="101" t="s">
        <v>184</v>
      </c>
      <c r="D378" s="101" t="s">
        <v>21</v>
      </c>
      <c r="E378" s="101" t="s">
        <v>557</v>
      </c>
      <c r="F378" s="101"/>
      <c r="G378" s="241">
        <f>G379+G381+G383+G389+G385+G387</f>
        <v>9424.677</v>
      </c>
      <c r="H378" s="241">
        <f>H379+H381+H383+H389+H385+H387</f>
        <v>8399.43493</v>
      </c>
      <c r="I378" s="259">
        <f t="shared" si="23"/>
        <v>89.1217272485837</v>
      </c>
    </row>
    <row r="379" spans="1:9" ht="39" customHeight="1">
      <c r="A379" s="95"/>
      <c r="B379" s="100" t="s">
        <v>558</v>
      </c>
      <c r="C379" s="101" t="s">
        <v>184</v>
      </c>
      <c r="D379" s="101" t="s">
        <v>21</v>
      </c>
      <c r="E379" s="101" t="s">
        <v>559</v>
      </c>
      <c r="F379" s="97"/>
      <c r="G379" s="241">
        <f>G380</f>
        <v>3001</v>
      </c>
      <c r="H379" s="241">
        <f>H380</f>
        <v>3001</v>
      </c>
      <c r="I379" s="259">
        <f t="shared" si="23"/>
        <v>100</v>
      </c>
    </row>
    <row r="380" spans="1:9" ht="30.75" customHeight="1">
      <c r="A380" s="95"/>
      <c r="B380" s="110" t="s">
        <v>252</v>
      </c>
      <c r="C380" s="101" t="s">
        <v>184</v>
      </c>
      <c r="D380" s="101" t="s">
        <v>21</v>
      </c>
      <c r="E380" s="101" t="s">
        <v>559</v>
      </c>
      <c r="F380" s="101" t="s">
        <v>255</v>
      </c>
      <c r="G380" s="241">
        <v>3001</v>
      </c>
      <c r="H380" s="241">
        <v>3001</v>
      </c>
      <c r="I380" s="259">
        <f t="shared" si="23"/>
        <v>100</v>
      </c>
    </row>
    <row r="381" spans="1:9" ht="39" customHeight="1">
      <c r="A381" s="95"/>
      <c r="B381" s="100" t="s">
        <v>645</v>
      </c>
      <c r="C381" s="101" t="s">
        <v>184</v>
      </c>
      <c r="D381" s="101" t="s">
        <v>21</v>
      </c>
      <c r="E381" s="101" t="s">
        <v>646</v>
      </c>
      <c r="F381" s="97"/>
      <c r="G381" s="241">
        <f>G382</f>
        <v>758.015</v>
      </c>
      <c r="H381" s="241">
        <f>H382</f>
        <v>758.015</v>
      </c>
      <c r="I381" s="259">
        <f t="shared" si="23"/>
        <v>100</v>
      </c>
    </row>
    <row r="382" spans="1:9" ht="30.75" customHeight="1">
      <c r="A382" s="95"/>
      <c r="B382" s="110" t="s">
        <v>252</v>
      </c>
      <c r="C382" s="101" t="s">
        <v>184</v>
      </c>
      <c r="D382" s="101" t="s">
        <v>21</v>
      </c>
      <c r="E382" s="101" t="s">
        <v>646</v>
      </c>
      <c r="F382" s="101" t="s">
        <v>255</v>
      </c>
      <c r="G382" s="241">
        <v>758.015</v>
      </c>
      <c r="H382" s="241">
        <v>758.015</v>
      </c>
      <c r="I382" s="259">
        <f t="shared" si="23"/>
        <v>100</v>
      </c>
    </row>
    <row r="383" spans="1:9" ht="33" customHeight="1">
      <c r="A383" s="95"/>
      <c r="B383" s="100" t="s">
        <v>560</v>
      </c>
      <c r="C383" s="101" t="s">
        <v>184</v>
      </c>
      <c r="D383" s="101" t="s">
        <v>21</v>
      </c>
      <c r="E383" s="101" t="s">
        <v>561</v>
      </c>
      <c r="F383" s="97"/>
      <c r="G383" s="241">
        <f>G384</f>
        <v>3165.6620000000003</v>
      </c>
      <c r="H383" s="241">
        <f>H384</f>
        <v>2140.41993</v>
      </c>
      <c r="I383" s="259">
        <f t="shared" si="23"/>
        <v>67.61365963896334</v>
      </c>
    </row>
    <row r="384" spans="1:9" ht="30.75" customHeight="1">
      <c r="A384" s="95"/>
      <c r="B384" s="110" t="s">
        <v>252</v>
      </c>
      <c r="C384" s="101" t="s">
        <v>184</v>
      </c>
      <c r="D384" s="101" t="s">
        <v>21</v>
      </c>
      <c r="E384" s="101" t="s">
        <v>561</v>
      </c>
      <c r="F384" s="101" t="s">
        <v>255</v>
      </c>
      <c r="G384" s="241">
        <v>3165.6620000000003</v>
      </c>
      <c r="H384" s="241">
        <v>2140.41993</v>
      </c>
      <c r="I384" s="259">
        <f t="shared" si="23"/>
        <v>67.61365963896334</v>
      </c>
    </row>
    <row r="385" spans="1:9" ht="42" customHeight="1">
      <c r="A385" s="95"/>
      <c r="B385" s="110" t="s">
        <v>766</v>
      </c>
      <c r="C385" s="101" t="s">
        <v>184</v>
      </c>
      <c r="D385" s="101" t="s">
        <v>21</v>
      </c>
      <c r="E385" s="101" t="s">
        <v>767</v>
      </c>
      <c r="F385" s="101"/>
      <c r="G385" s="241">
        <f>G386</f>
        <v>0</v>
      </c>
      <c r="H385" s="241">
        <f>H386</f>
        <v>0</v>
      </c>
      <c r="I385" s="259">
        <v>0</v>
      </c>
    </row>
    <row r="386" spans="1:9" ht="30.75" customHeight="1">
      <c r="A386" s="95"/>
      <c r="B386" s="110" t="s">
        <v>768</v>
      </c>
      <c r="C386" s="101" t="s">
        <v>184</v>
      </c>
      <c r="D386" s="101" t="s">
        <v>21</v>
      </c>
      <c r="E386" s="101" t="s">
        <v>767</v>
      </c>
      <c r="F386" s="101" t="s">
        <v>127</v>
      </c>
      <c r="G386" s="241">
        <v>0</v>
      </c>
      <c r="H386" s="241">
        <v>0</v>
      </c>
      <c r="I386" s="259">
        <v>0</v>
      </c>
    </row>
    <row r="387" spans="1:9" ht="51" customHeight="1">
      <c r="A387" s="95"/>
      <c r="B387" s="110" t="s">
        <v>769</v>
      </c>
      <c r="C387" s="101" t="s">
        <v>184</v>
      </c>
      <c r="D387" s="101" t="s">
        <v>21</v>
      </c>
      <c r="E387" s="101" t="s">
        <v>770</v>
      </c>
      <c r="F387" s="101"/>
      <c r="G387" s="241">
        <f>G388</f>
        <v>0</v>
      </c>
      <c r="H387" s="241">
        <f>H388</f>
        <v>0</v>
      </c>
      <c r="I387" s="259">
        <v>0</v>
      </c>
    </row>
    <row r="388" spans="1:9" ht="30.75" customHeight="1">
      <c r="A388" s="95"/>
      <c r="B388" s="110" t="s">
        <v>768</v>
      </c>
      <c r="C388" s="101" t="s">
        <v>184</v>
      </c>
      <c r="D388" s="101" t="s">
        <v>21</v>
      </c>
      <c r="E388" s="101" t="s">
        <v>770</v>
      </c>
      <c r="F388" s="101" t="s">
        <v>127</v>
      </c>
      <c r="G388" s="241">
        <v>0</v>
      </c>
      <c r="H388" s="241">
        <v>0</v>
      </c>
      <c r="I388" s="259">
        <v>0</v>
      </c>
    </row>
    <row r="389" spans="1:9" ht="27.75" customHeight="1">
      <c r="A389" s="95"/>
      <c r="B389" s="100" t="s">
        <v>562</v>
      </c>
      <c r="C389" s="101" t="s">
        <v>184</v>
      </c>
      <c r="D389" s="101" t="s">
        <v>21</v>
      </c>
      <c r="E389" s="101" t="s">
        <v>563</v>
      </c>
      <c r="F389" s="97"/>
      <c r="G389" s="241">
        <f>G390</f>
        <v>2500</v>
      </c>
      <c r="H389" s="241">
        <f>H390</f>
        <v>2500</v>
      </c>
      <c r="I389" s="259">
        <f t="shared" si="23"/>
        <v>100</v>
      </c>
    </row>
    <row r="390" spans="1:9" ht="30.75" customHeight="1">
      <c r="A390" s="95"/>
      <c r="B390" s="110" t="s">
        <v>252</v>
      </c>
      <c r="C390" s="101" t="s">
        <v>184</v>
      </c>
      <c r="D390" s="101" t="s">
        <v>21</v>
      </c>
      <c r="E390" s="101" t="s">
        <v>563</v>
      </c>
      <c r="F390" s="101" t="s">
        <v>255</v>
      </c>
      <c r="G390" s="241">
        <v>2500</v>
      </c>
      <c r="H390" s="241">
        <v>2500</v>
      </c>
      <c r="I390" s="259">
        <f t="shared" si="23"/>
        <v>100</v>
      </c>
    </row>
    <row r="391" spans="1:9" ht="31.5" customHeight="1">
      <c r="A391" s="95"/>
      <c r="B391" s="110" t="s">
        <v>678</v>
      </c>
      <c r="C391" s="101" t="s">
        <v>184</v>
      </c>
      <c r="D391" s="101" t="s">
        <v>21</v>
      </c>
      <c r="E391" s="101" t="s">
        <v>631</v>
      </c>
      <c r="F391" s="101"/>
      <c r="G391" s="241">
        <f>G392+G395+G397+G399+G402</f>
        <v>2416.7393850000003</v>
      </c>
      <c r="H391" s="241">
        <f>H392+H395+H397+H399+H402</f>
        <v>2416.73939</v>
      </c>
      <c r="I391" s="259">
        <f t="shared" si="23"/>
        <v>100.00000020689032</v>
      </c>
    </row>
    <row r="392" spans="1:9" ht="39" customHeight="1">
      <c r="A392" s="95"/>
      <c r="B392" s="100" t="s">
        <v>632</v>
      </c>
      <c r="C392" s="101" t="s">
        <v>184</v>
      </c>
      <c r="D392" s="101" t="s">
        <v>21</v>
      </c>
      <c r="E392" s="101" t="s">
        <v>797</v>
      </c>
      <c r="F392" s="97"/>
      <c r="G392" s="241">
        <f>G393</f>
        <v>1014.563</v>
      </c>
      <c r="H392" s="241">
        <f>H393</f>
        <v>1014.563</v>
      </c>
      <c r="I392" s="259">
        <f t="shared" si="23"/>
        <v>100</v>
      </c>
    </row>
    <row r="393" spans="1:9" ht="30.75" customHeight="1">
      <c r="A393" s="95"/>
      <c r="B393" s="110" t="s">
        <v>252</v>
      </c>
      <c r="C393" s="101" t="s">
        <v>184</v>
      </c>
      <c r="D393" s="101" t="s">
        <v>21</v>
      </c>
      <c r="E393" s="101" t="s">
        <v>797</v>
      </c>
      <c r="F393" s="101" t="s">
        <v>255</v>
      </c>
      <c r="G393" s="241">
        <v>1014.563</v>
      </c>
      <c r="H393" s="241">
        <v>1014.563</v>
      </c>
      <c r="I393" s="259">
        <f t="shared" si="23"/>
        <v>100</v>
      </c>
    </row>
    <row r="394" spans="1:9" ht="17.25" customHeight="1">
      <c r="A394" s="95"/>
      <c r="B394" s="127" t="s">
        <v>419</v>
      </c>
      <c r="C394" s="106" t="s">
        <v>184</v>
      </c>
      <c r="D394" s="106" t="s">
        <v>21</v>
      </c>
      <c r="E394" s="106" t="s">
        <v>797</v>
      </c>
      <c r="F394" s="101"/>
      <c r="G394" s="261">
        <v>963.83485</v>
      </c>
      <c r="H394" s="261">
        <v>963.83485</v>
      </c>
      <c r="I394" s="259">
        <f t="shared" si="23"/>
        <v>100</v>
      </c>
    </row>
    <row r="395" spans="1:9" ht="43.5" customHeight="1">
      <c r="A395" s="95"/>
      <c r="B395" s="100" t="s">
        <v>633</v>
      </c>
      <c r="C395" s="101" t="s">
        <v>184</v>
      </c>
      <c r="D395" s="101" t="s">
        <v>21</v>
      </c>
      <c r="E395" s="101" t="s">
        <v>798</v>
      </c>
      <c r="F395" s="97"/>
      <c r="G395" s="241">
        <f>G396</f>
        <v>5.072815</v>
      </c>
      <c r="H395" s="241">
        <f>H396</f>
        <v>5.07282</v>
      </c>
      <c r="I395" s="259">
        <f t="shared" si="23"/>
        <v>100.00009856460368</v>
      </c>
    </row>
    <row r="396" spans="1:9" ht="30.75" customHeight="1">
      <c r="A396" s="95"/>
      <c r="B396" s="110" t="s">
        <v>252</v>
      </c>
      <c r="C396" s="101" t="s">
        <v>184</v>
      </c>
      <c r="D396" s="101" t="s">
        <v>21</v>
      </c>
      <c r="E396" s="101" t="s">
        <v>798</v>
      </c>
      <c r="F396" s="101" t="s">
        <v>255</v>
      </c>
      <c r="G396" s="241">
        <v>5.072815</v>
      </c>
      <c r="H396" s="241">
        <v>5.07282</v>
      </c>
      <c r="I396" s="259">
        <f t="shared" si="23"/>
        <v>100.00009856460368</v>
      </c>
    </row>
    <row r="397" spans="1:9" ht="60.75" customHeight="1">
      <c r="A397" s="95"/>
      <c r="B397" s="100" t="s">
        <v>635</v>
      </c>
      <c r="C397" s="101" t="s">
        <v>184</v>
      </c>
      <c r="D397" s="101" t="s">
        <v>21</v>
      </c>
      <c r="E397" s="101" t="s">
        <v>634</v>
      </c>
      <c r="F397" s="97"/>
      <c r="G397" s="241">
        <f>G398</f>
        <v>733.311</v>
      </c>
      <c r="H397" s="241">
        <f>H398</f>
        <v>733.311</v>
      </c>
      <c r="I397" s="259">
        <f t="shared" si="23"/>
        <v>100</v>
      </c>
    </row>
    <row r="398" spans="1:9" ht="30.75" customHeight="1">
      <c r="A398" s="95"/>
      <c r="B398" s="110" t="s">
        <v>252</v>
      </c>
      <c r="C398" s="101" t="s">
        <v>184</v>
      </c>
      <c r="D398" s="101" t="s">
        <v>21</v>
      </c>
      <c r="E398" s="101" t="s">
        <v>634</v>
      </c>
      <c r="F398" s="101" t="s">
        <v>255</v>
      </c>
      <c r="G398" s="241">
        <v>733.311</v>
      </c>
      <c r="H398" s="241">
        <v>733.311</v>
      </c>
      <c r="I398" s="259">
        <f t="shared" si="23"/>
        <v>100</v>
      </c>
    </row>
    <row r="399" spans="1:9" ht="60.75" customHeight="1">
      <c r="A399" s="95"/>
      <c r="B399" s="100" t="s">
        <v>635</v>
      </c>
      <c r="C399" s="101" t="s">
        <v>184</v>
      </c>
      <c r="D399" s="101" t="s">
        <v>21</v>
      </c>
      <c r="E399" s="101" t="s">
        <v>799</v>
      </c>
      <c r="F399" s="97"/>
      <c r="G399" s="241">
        <f>G400</f>
        <v>536.78316</v>
      </c>
      <c r="H399" s="241">
        <f>H400</f>
        <v>536.78316</v>
      </c>
      <c r="I399" s="259">
        <f t="shared" si="23"/>
        <v>100</v>
      </c>
    </row>
    <row r="400" spans="1:9" ht="30.75" customHeight="1">
      <c r="A400" s="95"/>
      <c r="B400" s="110" t="s">
        <v>252</v>
      </c>
      <c r="C400" s="101" t="s">
        <v>184</v>
      </c>
      <c r="D400" s="101" t="s">
        <v>21</v>
      </c>
      <c r="E400" s="101" t="s">
        <v>799</v>
      </c>
      <c r="F400" s="101" t="s">
        <v>255</v>
      </c>
      <c r="G400" s="241">
        <v>536.78316</v>
      </c>
      <c r="H400" s="241">
        <v>536.78316</v>
      </c>
      <c r="I400" s="259">
        <f t="shared" si="23"/>
        <v>100</v>
      </c>
    </row>
    <row r="401" spans="1:9" ht="17.25" customHeight="1">
      <c r="A401" s="95"/>
      <c r="B401" s="127" t="s">
        <v>419</v>
      </c>
      <c r="C401" s="106" t="s">
        <v>184</v>
      </c>
      <c r="D401" s="106" t="s">
        <v>21</v>
      </c>
      <c r="E401" s="106" t="s">
        <v>799</v>
      </c>
      <c r="F401" s="101"/>
      <c r="G401" s="261">
        <v>509.944</v>
      </c>
      <c r="H401" s="261">
        <v>509.944</v>
      </c>
      <c r="I401" s="259">
        <f t="shared" si="23"/>
        <v>100</v>
      </c>
    </row>
    <row r="402" spans="1:9" ht="66.75" customHeight="1">
      <c r="A402" s="95"/>
      <c r="B402" s="100" t="s">
        <v>636</v>
      </c>
      <c r="C402" s="101" t="s">
        <v>184</v>
      </c>
      <c r="D402" s="101" t="s">
        <v>21</v>
      </c>
      <c r="E402" s="101" t="s">
        <v>637</v>
      </c>
      <c r="F402" s="97"/>
      <c r="G402" s="241">
        <f>G403</f>
        <v>127.00941</v>
      </c>
      <c r="H402" s="241">
        <f>H403</f>
        <v>127.00941</v>
      </c>
      <c r="I402" s="259">
        <f t="shared" si="23"/>
        <v>100</v>
      </c>
    </row>
    <row r="403" spans="1:9" ht="30.75" customHeight="1">
      <c r="A403" s="95"/>
      <c r="B403" s="110" t="s">
        <v>252</v>
      </c>
      <c r="C403" s="101" t="s">
        <v>184</v>
      </c>
      <c r="D403" s="101" t="s">
        <v>21</v>
      </c>
      <c r="E403" s="101" t="s">
        <v>637</v>
      </c>
      <c r="F403" s="101" t="s">
        <v>255</v>
      </c>
      <c r="G403" s="241">
        <v>127.00941</v>
      </c>
      <c r="H403" s="241">
        <v>127.00941</v>
      </c>
      <c r="I403" s="259">
        <f t="shared" si="23"/>
        <v>100</v>
      </c>
    </row>
    <row r="404" spans="1:9" ht="17.25" customHeight="1">
      <c r="A404" s="95"/>
      <c r="B404" s="96" t="s">
        <v>239</v>
      </c>
      <c r="C404" s="97" t="s">
        <v>184</v>
      </c>
      <c r="D404" s="97">
        <v>1003</v>
      </c>
      <c r="E404" s="97"/>
      <c r="F404" s="97"/>
      <c r="G404" s="258">
        <f aca="true" t="shared" si="26" ref="G404:H407">G405</f>
        <v>635.84363</v>
      </c>
      <c r="H404" s="258">
        <f t="shared" si="26"/>
        <v>212.39657</v>
      </c>
      <c r="I404" s="259">
        <f t="shared" si="23"/>
        <v>33.40389994942625</v>
      </c>
    </row>
    <row r="405" spans="1:9" ht="28.5" customHeight="1">
      <c r="A405" s="95"/>
      <c r="B405" s="105" t="s">
        <v>638</v>
      </c>
      <c r="C405" s="101" t="s">
        <v>184</v>
      </c>
      <c r="D405" s="101" t="s">
        <v>241</v>
      </c>
      <c r="E405" s="101" t="s">
        <v>641</v>
      </c>
      <c r="F405" s="101"/>
      <c r="G405" s="241">
        <f t="shared" si="26"/>
        <v>635.84363</v>
      </c>
      <c r="H405" s="241">
        <f t="shared" si="26"/>
        <v>212.39657</v>
      </c>
      <c r="I405" s="259">
        <f aca="true" t="shared" si="27" ref="I405:I423">H405/G405*100</f>
        <v>33.40389994942625</v>
      </c>
    </row>
    <row r="406" spans="1:9" ht="27.75" customHeight="1">
      <c r="A406" s="114"/>
      <c r="B406" s="105" t="s">
        <v>639</v>
      </c>
      <c r="C406" s="101" t="s">
        <v>184</v>
      </c>
      <c r="D406" s="101" t="s">
        <v>241</v>
      </c>
      <c r="E406" s="101" t="s">
        <v>642</v>
      </c>
      <c r="F406" s="101"/>
      <c r="G406" s="241">
        <f t="shared" si="26"/>
        <v>635.84363</v>
      </c>
      <c r="H406" s="241">
        <f t="shared" si="26"/>
        <v>212.39657</v>
      </c>
      <c r="I406" s="259">
        <f t="shared" si="27"/>
        <v>33.40389994942625</v>
      </c>
    </row>
    <row r="407" spans="1:9" ht="55.5" customHeight="1">
      <c r="A407" s="95"/>
      <c r="B407" s="100" t="s">
        <v>643</v>
      </c>
      <c r="C407" s="101" t="s">
        <v>184</v>
      </c>
      <c r="D407" s="101" t="s">
        <v>241</v>
      </c>
      <c r="E407" s="101" t="s">
        <v>771</v>
      </c>
      <c r="F407" s="101"/>
      <c r="G407" s="241">
        <f t="shared" si="26"/>
        <v>635.84363</v>
      </c>
      <c r="H407" s="241">
        <f t="shared" si="26"/>
        <v>212.39657</v>
      </c>
      <c r="I407" s="259">
        <f t="shared" si="27"/>
        <v>33.40389994942625</v>
      </c>
    </row>
    <row r="408" spans="1:9" ht="18.75" customHeight="1">
      <c r="A408" s="95"/>
      <c r="B408" s="103" t="s">
        <v>73</v>
      </c>
      <c r="C408" s="101" t="s">
        <v>184</v>
      </c>
      <c r="D408" s="101" t="s">
        <v>241</v>
      </c>
      <c r="E408" s="101" t="s">
        <v>771</v>
      </c>
      <c r="F408" s="101" t="s">
        <v>74</v>
      </c>
      <c r="G408" s="241">
        <v>635.84363</v>
      </c>
      <c r="H408" s="241">
        <v>212.39657</v>
      </c>
      <c r="I408" s="259">
        <f t="shared" si="27"/>
        <v>33.40389994942625</v>
      </c>
    </row>
    <row r="409" spans="1:9" ht="17.25" customHeight="1">
      <c r="A409" s="95"/>
      <c r="B409" s="127" t="s">
        <v>419</v>
      </c>
      <c r="C409" s="106" t="s">
        <v>184</v>
      </c>
      <c r="D409" s="106" t="s">
        <v>241</v>
      </c>
      <c r="E409" s="106" t="s">
        <v>771</v>
      </c>
      <c r="F409" s="101"/>
      <c r="G409" s="261">
        <v>94.71522</v>
      </c>
      <c r="H409" s="261">
        <v>31.63857</v>
      </c>
      <c r="I409" s="259">
        <f t="shared" si="27"/>
        <v>33.40389221499987</v>
      </c>
    </row>
    <row r="410" spans="1:9" ht="22.5" customHeight="1">
      <c r="A410" s="95"/>
      <c r="B410" s="104" t="s">
        <v>51</v>
      </c>
      <c r="C410" s="97" t="s">
        <v>184</v>
      </c>
      <c r="D410" s="97" t="s">
        <v>240</v>
      </c>
      <c r="E410" s="97"/>
      <c r="F410" s="97"/>
      <c r="G410" s="258">
        <f aca="true" t="shared" si="28" ref="G410:H412">G411</f>
        <v>9179</v>
      </c>
      <c r="H410" s="258">
        <f t="shared" si="28"/>
        <v>8773.583999999999</v>
      </c>
      <c r="I410" s="259">
        <f t="shared" si="27"/>
        <v>95.58322257326505</v>
      </c>
    </row>
    <row r="411" spans="1:9" ht="33" customHeight="1">
      <c r="A411" s="95"/>
      <c r="B411" s="105" t="s">
        <v>402</v>
      </c>
      <c r="C411" s="101" t="s">
        <v>184</v>
      </c>
      <c r="D411" s="101" t="s">
        <v>240</v>
      </c>
      <c r="E411" s="101" t="s">
        <v>285</v>
      </c>
      <c r="F411" s="97"/>
      <c r="G411" s="241">
        <f t="shared" si="28"/>
        <v>9179</v>
      </c>
      <c r="H411" s="241">
        <f t="shared" si="28"/>
        <v>8773.583999999999</v>
      </c>
      <c r="I411" s="259">
        <f t="shared" si="27"/>
        <v>95.58322257326505</v>
      </c>
    </row>
    <row r="412" spans="1:9" ht="21" customHeight="1">
      <c r="A412" s="95"/>
      <c r="B412" s="105" t="s">
        <v>398</v>
      </c>
      <c r="C412" s="101" t="s">
        <v>184</v>
      </c>
      <c r="D412" s="101" t="s">
        <v>240</v>
      </c>
      <c r="E412" s="101" t="s">
        <v>338</v>
      </c>
      <c r="F412" s="97"/>
      <c r="G412" s="241">
        <f t="shared" si="28"/>
        <v>9179</v>
      </c>
      <c r="H412" s="241">
        <f t="shared" si="28"/>
        <v>8773.583999999999</v>
      </c>
      <c r="I412" s="259">
        <f t="shared" si="27"/>
        <v>95.58322257326505</v>
      </c>
    </row>
    <row r="413" spans="1:9" ht="51.75" customHeight="1">
      <c r="A413" s="95"/>
      <c r="B413" s="116" t="s">
        <v>399</v>
      </c>
      <c r="C413" s="101" t="s">
        <v>184</v>
      </c>
      <c r="D413" s="101" t="s">
        <v>240</v>
      </c>
      <c r="E413" s="101" t="s">
        <v>564</v>
      </c>
      <c r="F413" s="97"/>
      <c r="G413" s="241">
        <f>G414+G415</f>
        <v>9179</v>
      </c>
      <c r="H413" s="241">
        <f>H414+H415</f>
        <v>8773.583999999999</v>
      </c>
      <c r="I413" s="259">
        <f t="shared" si="27"/>
        <v>95.58322257326505</v>
      </c>
    </row>
    <row r="414" spans="1:9" ht="30.75" customHeight="1">
      <c r="A414" s="95"/>
      <c r="B414" s="110" t="s">
        <v>252</v>
      </c>
      <c r="C414" s="101" t="s">
        <v>184</v>
      </c>
      <c r="D414" s="101" t="s">
        <v>240</v>
      </c>
      <c r="E414" s="101" t="s">
        <v>564</v>
      </c>
      <c r="F414" s="101" t="s">
        <v>255</v>
      </c>
      <c r="G414" s="241">
        <v>782.1</v>
      </c>
      <c r="H414" s="241">
        <v>376.684</v>
      </c>
      <c r="I414" s="259">
        <f t="shared" si="27"/>
        <v>48.163150492264414</v>
      </c>
    </row>
    <row r="415" spans="1:9" ht="30.75" customHeight="1">
      <c r="A415" s="95"/>
      <c r="B415" s="100" t="s">
        <v>497</v>
      </c>
      <c r="C415" s="101" t="s">
        <v>184</v>
      </c>
      <c r="D415" s="101" t="s">
        <v>240</v>
      </c>
      <c r="E415" s="101" t="s">
        <v>564</v>
      </c>
      <c r="F415" s="101" t="s">
        <v>127</v>
      </c>
      <c r="G415" s="241">
        <v>8396.9</v>
      </c>
      <c r="H415" s="241">
        <v>8396.9</v>
      </c>
      <c r="I415" s="259">
        <f t="shared" si="27"/>
        <v>100</v>
      </c>
    </row>
    <row r="416" spans="1:9" ht="18" customHeight="1">
      <c r="A416" s="95" t="s">
        <v>185</v>
      </c>
      <c r="B416" s="99" t="s">
        <v>187</v>
      </c>
      <c r="C416" s="97" t="s">
        <v>188</v>
      </c>
      <c r="D416" s="97"/>
      <c r="E416" s="97"/>
      <c r="F416" s="97"/>
      <c r="G416" s="258">
        <f aca="true" t="shared" si="29" ref="G416:H418">G417</f>
        <v>3325.93295</v>
      </c>
      <c r="H416" s="258">
        <f t="shared" si="29"/>
        <v>2717.1401100000003</v>
      </c>
      <c r="I416" s="259">
        <f t="shared" si="27"/>
        <v>81.6955768756553</v>
      </c>
    </row>
    <row r="417" spans="1:9" ht="27.75" customHeight="1">
      <c r="A417" s="95"/>
      <c r="B417" s="103" t="s">
        <v>100</v>
      </c>
      <c r="C417" s="101" t="s">
        <v>188</v>
      </c>
      <c r="D417" s="101" t="s">
        <v>101</v>
      </c>
      <c r="E417" s="101"/>
      <c r="F417" s="101"/>
      <c r="G417" s="241">
        <f t="shared" si="29"/>
        <v>3325.93295</v>
      </c>
      <c r="H417" s="241">
        <f t="shared" si="29"/>
        <v>2717.1401100000003</v>
      </c>
      <c r="I417" s="259">
        <f t="shared" si="27"/>
        <v>81.6955768756553</v>
      </c>
    </row>
    <row r="418" spans="1:9" ht="30.75" customHeight="1">
      <c r="A418" s="95"/>
      <c r="B418" s="103" t="s">
        <v>212</v>
      </c>
      <c r="C418" s="101" t="s">
        <v>188</v>
      </c>
      <c r="D418" s="101" t="s">
        <v>101</v>
      </c>
      <c r="E418" s="101" t="s">
        <v>289</v>
      </c>
      <c r="F418" s="101"/>
      <c r="G418" s="241">
        <f t="shared" si="29"/>
        <v>3325.93295</v>
      </c>
      <c r="H418" s="241">
        <f t="shared" si="29"/>
        <v>2717.1401100000003</v>
      </c>
      <c r="I418" s="259">
        <f t="shared" si="27"/>
        <v>81.6955768756553</v>
      </c>
    </row>
    <row r="419" spans="1:9" ht="51.75" customHeight="1">
      <c r="A419" s="95"/>
      <c r="B419" s="100" t="s">
        <v>339</v>
      </c>
      <c r="C419" s="101" t="s">
        <v>188</v>
      </c>
      <c r="D419" s="101" t="s">
        <v>101</v>
      </c>
      <c r="E419" s="101" t="s">
        <v>271</v>
      </c>
      <c r="F419" s="101"/>
      <c r="G419" s="241">
        <f>G420+G421+G422</f>
        <v>3325.93295</v>
      </c>
      <c r="H419" s="241">
        <f>H420+H421+H422</f>
        <v>2717.1401100000003</v>
      </c>
      <c r="I419" s="259">
        <f t="shared" si="27"/>
        <v>81.6955768756553</v>
      </c>
    </row>
    <row r="420" spans="1:9" ht="54" customHeight="1">
      <c r="A420" s="95"/>
      <c r="B420" s="103" t="s">
        <v>251</v>
      </c>
      <c r="C420" s="101" t="s">
        <v>188</v>
      </c>
      <c r="D420" s="101" t="s">
        <v>101</v>
      </c>
      <c r="E420" s="101" t="s">
        <v>271</v>
      </c>
      <c r="F420" s="101" t="s">
        <v>254</v>
      </c>
      <c r="G420" s="241">
        <v>3140.93295</v>
      </c>
      <c r="H420" s="241">
        <v>2618.07061</v>
      </c>
      <c r="I420" s="259">
        <f t="shared" si="27"/>
        <v>83.35327915866527</v>
      </c>
    </row>
    <row r="421" spans="1:9" ht="27" customHeight="1">
      <c r="A421" s="95"/>
      <c r="B421" s="103" t="s">
        <v>252</v>
      </c>
      <c r="C421" s="101" t="s">
        <v>188</v>
      </c>
      <c r="D421" s="101" t="s">
        <v>101</v>
      </c>
      <c r="E421" s="101" t="s">
        <v>271</v>
      </c>
      <c r="F421" s="101" t="s">
        <v>255</v>
      </c>
      <c r="G421" s="241">
        <v>167.37797</v>
      </c>
      <c r="H421" s="241">
        <v>87.34747</v>
      </c>
      <c r="I421" s="259">
        <f t="shared" si="27"/>
        <v>52.185762558836146</v>
      </c>
    </row>
    <row r="422" spans="1:9" ht="16.5" customHeight="1">
      <c r="A422" s="121"/>
      <c r="B422" s="122" t="s">
        <v>253</v>
      </c>
      <c r="C422" s="123" t="s">
        <v>188</v>
      </c>
      <c r="D422" s="123" t="s">
        <v>101</v>
      </c>
      <c r="E422" s="123" t="s">
        <v>271</v>
      </c>
      <c r="F422" s="123" t="s">
        <v>256</v>
      </c>
      <c r="G422" s="241">
        <v>17.62203</v>
      </c>
      <c r="H422" s="241">
        <v>11.72203</v>
      </c>
      <c r="I422" s="259">
        <f t="shared" si="27"/>
        <v>66.51918082082486</v>
      </c>
    </row>
    <row r="423" spans="1:9" ht="18.75" customHeight="1">
      <c r="A423" s="95"/>
      <c r="B423" s="124" t="s">
        <v>125</v>
      </c>
      <c r="C423" s="125"/>
      <c r="D423" s="125"/>
      <c r="E423" s="125"/>
      <c r="F423" s="125"/>
      <c r="G423" s="258">
        <f>G14+G21+G278+G285+G416</f>
        <v>482402.166855</v>
      </c>
      <c r="H423" s="258">
        <f>H14+H21+H278+H285+H416</f>
        <v>445806.45503000007</v>
      </c>
      <c r="I423" s="259">
        <f t="shared" si="27"/>
        <v>92.41385832414807</v>
      </c>
    </row>
    <row r="424" ht="17.25" customHeight="1">
      <c r="B424" s="126"/>
    </row>
    <row r="425" ht="20.25" customHeight="1">
      <c r="B425" s="126"/>
    </row>
    <row r="426" ht="12.75">
      <c r="B426" s="126"/>
    </row>
  </sheetData>
  <sheetProtection/>
  <mergeCells count="17">
    <mergeCell ref="H11:H12"/>
    <mergeCell ref="A11:A12"/>
    <mergeCell ref="A9:G9"/>
    <mergeCell ref="G11:G12"/>
    <mergeCell ref="B11:B12"/>
    <mergeCell ref="D11:D12"/>
    <mergeCell ref="B10:F10"/>
    <mergeCell ref="I11:I12"/>
    <mergeCell ref="F11:F12"/>
    <mergeCell ref="C1:I1"/>
    <mergeCell ref="B2:I2"/>
    <mergeCell ref="E11:E12"/>
    <mergeCell ref="C11:C12"/>
    <mergeCell ref="B3:I3"/>
    <mergeCell ref="A4:I4"/>
    <mergeCell ref="B5:I5"/>
    <mergeCell ref="B8:H8"/>
  </mergeCells>
  <printOptions/>
  <pageMargins left="0.75" right="0.75" top="1" bottom="1" header="0.5" footer="0.5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9"/>
  <sheetViews>
    <sheetView view="pageBreakPreview" zoomScale="60" zoomScalePageLayoutView="0" workbookViewId="0" topLeftCell="A49">
      <selection activeCell="O67" sqref="O67"/>
    </sheetView>
  </sheetViews>
  <sheetFormatPr defaultColWidth="9.00390625" defaultRowHeight="12.75"/>
  <cols>
    <col min="1" max="1" width="4.875" style="90" customWidth="1"/>
    <col min="2" max="2" width="57.375" style="90" customWidth="1"/>
    <col min="3" max="3" width="9.125" style="90" customWidth="1"/>
    <col min="4" max="4" width="8.75390625" style="90" customWidth="1"/>
    <col min="5" max="5" width="13.125" style="90" customWidth="1"/>
    <col min="6" max="6" width="9.125" style="90" customWidth="1"/>
    <col min="7" max="8" width="15.625" style="90" customWidth="1"/>
    <col min="9" max="16384" width="9.125" style="90" customWidth="1"/>
  </cols>
  <sheetData>
    <row r="1" spans="1:8" ht="15">
      <c r="A1" s="136"/>
      <c r="B1" s="216"/>
      <c r="C1" s="302" t="s">
        <v>750</v>
      </c>
      <c r="D1" s="304"/>
      <c r="E1" s="304"/>
      <c r="F1" s="304"/>
      <c r="G1" s="304"/>
      <c r="H1" s="304"/>
    </row>
    <row r="2" spans="1:8" ht="15">
      <c r="A2" s="136"/>
      <c r="B2" s="302" t="s">
        <v>661</v>
      </c>
      <c r="C2" s="302"/>
      <c r="D2" s="304"/>
      <c r="E2" s="304"/>
      <c r="F2" s="304"/>
      <c r="G2" s="304"/>
      <c r="H2" s="304"/>
    </row>
    <row r="3" spans="1:8" ht="15">
      <c r="A3" s="136"/>
      <c r="B3" s="302" t="s">
        <v>13</v>
      </c>
      <c r="C3" s="302"/>
      <c r="D3" s="304"/>
      <c r="E3" s="304"/>
      <c r="F3" s="304"/>
      <c r="G3" s="304"/>
      <c r="H3" s="304"/>
    </row>
    <row r="4" spans="1:8" ht="15">
      <c r="A4" s="302" t="s">
        <v>665</v>
      </c>
      <c r="B4" s="304"/>
      <c r="C4" s="304"/>
      <c r="D4" s="304"/>
      <c r="E4" s="304"/>
      <c r="F4" s="304"/>
      <c r="G4" s="304"/>
      <c r="H4" s="304"/>
    </row>
    <row r="5" spans="1:8" ht="15">
      <c r="A5" s="219"/>
      <c r="B5" s="302" t="s">
        <v>508</v>
      </c>
      <c r="C5" s="304"/>
      <c r="D5" s="304"/>
      <c r="E5" s="304"/>
      <c r="F5" s="304"/>
      <c r="G5" s="304"/>
      <c r="H5" s="304"/>
    </row>
    <row r="6" spans="1:8" ht="15">
      <c r="A6" s="219"/>
      <c r="B6" s="302" t="s">
        <v>666</v>
      </c>
      <c r="C6" s="304"/>
      <c r="D6" s="304"/>
      <c r="E6" s="304"/>
      <c r="F6" s="304"/>
      <c r="G6" s="304"/>
      <c r="H6" s="304"/>
    </row>
    <row r="7" spans="1:8" ht="15">
      <c r="A7" s="219"/>
      <c r="B7" s="219"/>
      <c r="C7" s="220"/>
      <c r="D7" s="220"/>
      <c r="E7" s="220"/>
      <c r="F7" s="220"/>
      <c r="G7" s="220"/>
      <c r="H7" s="220"/>
    </row>
    <row r="8" spans="1:8" ht="15">
      <c r="A8" s="136"/>
      <c r="B8" s="227"/>
      <c r="C8" s="302" t="s">
        <v>738</v>
      </c>
      <c r="D8" s="304"/>
      <c r="E8" s="304"/>
      <c r="F8" s="304"/>
      <c r="G8" s="304"/>
      <c r="H8" s="304"/>
    </row>
    <row r="9" spans="1:8" ht="15">
      <c r="A9" s="136"/>
      <c r="B9" s="227"/>
      <c r="C9" s="302" t="s">
        <v>14</v>
      </c>
      <c r="D9" s="304"/>
      <c r="E9" s="304"/>
      <c r="F9" s="304"/>
      <c r="G9" s="304"/>
      <c r="H9" s="304"/>
    </row>
    <row r="10" spans="1:8" ht="15">
      <c r="A10" s="136"/>
      <c r="B10" s="302" t="s">
        <v>13</v>
      </c>
      <c r="C10" s="317"/>
      <c r="D10" s="304"/>
      <c r="E10" s="304"/>
      <c r="F10" s="304"/>
      <c r="G10" s="304"/>
      <c r="H10" s="304"/>
    </row>
    <row r="11" spans="1:8" ht="15">
      <c r="A11" s="136"/>
      <c r="B11" s="302" t="s">
        <v>484</v>
      </c>
      <c r="C11" s="302"/>
      <c r="D11" s="304"/>
      <c r="E11" s="304"/>
      <c r="F11" s="304"/>
      <c r="G11" s="304"/>
      <c r="H11" s="304"/>
    </row>
    <row r="12" spans="1:8" ht="15">
      <c r="A12" s="136"/>
      <c r="B12" s="302" t="s">
        <v>508</v>
      </c>
      <c r="C12" s="302"/>
      <c r="D12" s="304"/>
      <c r="E12" s="304"/>
      <c r="F12" s="304"/>
      <c r="G12" s="304"/>
      <c r="H12" s="304"/>
    </row>
    <row r="13" spans="1:8" ht="15">
      <c r="A13" s="136"/>
      <c r="B13" s="302" t="s">
        <v>662</v>
      </c>
      <c r="C13" s="302"/>
      <c r="D13" s="304"/>
      <c r="E13" s="304"/>
      <c r="F13" s="304"/>
      <c r="G13" s="304"/>
      <c r="H13" s="304"/>
    </row>
    <row r="15" spans="1:8" ht="15.75" customHeight="1">
      <c r="A15" s="228"/>
      <c r="B15" s="291" t="s">
        <v>739</v>
      </c>
      <c r="C15" s="291"/>
      <c r="D15" s="291"/>
      <c r="E15" s="291"/>
      <c r="F15" s="291"/>
      <c r="G15" s="304"/>
      <c r="H15" s="304"/>
    </row>
    <row r="16" spans="1:6" ht="18.75">
      <c r="A16" s="89"/>
      <c r="B16" s="291"/>
      <c r="C16" s="291"/>
      <c r="D16" s="291"/>
      <c r="E16" s="291"/>
      <c r="F16" s="291"/>
    </row>
    <row r="17" spans="1:8" ht="12.75" customHeight="1">
      <c r="A17" s="307" t="s">
        <v>90</v>
      </c>
      <c r="B17" s="309" t="s">
        <v>91</v>
      </c>
      <c r="C17" s="311" t="s">
        <v>92</v>
      </c>
      <c r="D17" s="311" t="s">
        <v>93</v>
      </c>
      <c r="E17" s="311" t="s">
        <v>94</v>
      </c>
      <c r="F17" s="311" t="s">
        <v>95</v>
      </c>
      <c r="G17" s="315" t="s">
        <v>733</v>
      </c>
      <c r="H17" s="315" t="s">
        <v>734</v>
      </c>
    </row>
    <row r="18" spans="1:8" ht="27" customHeight="1">
      <c r="A18" s="308"/>
      <c r="B18" s="310"/>
      <c r="C18" s="312"/>
      <c r="D18" s="312"/>
      <c r="E18" s="312"/>
      <c r="F18" s="312"/>
      <c r="G18" s="316"/>
      <c r="H18" s="316"/>
    </row>
    <row r="19" spans="1:8" ht="12.75" customHeight="1">
      <c r="A19" s="91" t="s">
        <v>54</v>
      </c>
      <c r="B19" s="92">
        <v>2</v>
      </c>
      <c r="C19" s="93" t="s">
        <v>55</v>
      </c>
      <c r="D19" s="93" t="s">
        <v>198</v>
      </c>
      <c r="E19" s="93" t="s">
        <v>56</v>
      </c>
      <c r="F19" s="93" t="s">
        <v>57</v>
      </c>
      <c r="G19" s="94"/>
      <c r="H19" s="94"/>
    </row>
    <row r="20" spans="1:8" ht="29.25" customHeight="1">
      <c r="A20" s="95" t="s">
        <v>96</v>
      </c>
      <c r="B20" s="96" t="s">
        <v>97</v>
      </c>
      <c r="C20" s="97" t="s">
        <v>98</v>
      </c>
      <c r="D20" s="97"/>
      <c r="E20" s="97"/>
      <c r="F20" s="97"/>
      <c r="G20" s="98">
        <f aca="true" t="shared" si="0" ref="G20:H22">G21</f>
        <v>8885.86599</v>
      </c>
      <c r="H20" s="98">
        <f t="shared" si="0"/>
        <v>8885.86599</v>
      </c>
    </row>
    <row r="21" spans="1:8" ht="28.5" customHeight="1">
      <c r="A21" s="95"/>
      <c r="B21" s="99" t="s">
        <v>100</v>
      </c>
      <c r="C21" s="97" t="s">
        <v>98</v>
      </c>
      <c r="D21" s="97" t="s">
        <v>101</v>
      </c>
      <c r="E21" s="97"/>
      <c r="F21" s="97"/>
      <c r="G21" s="98">
        <f t="shared" si="0"/>
        <v>8885.86599</v>
      </c>
      <c r="H21" s="98">
        <f t="shared" si="0"/>
        <v>8885.86599</v>
      </c>
    </row>
    <row r="22" spans="1:8" ht="17.25" customHeight="1">
      <c r="A22" s="95"/>
      <c r="B22" s="100" t="s">
        <v>212</v>
      </c>
      <c r="C22" s="101" t="s">
        <v>98</v>
      </c>
      <c r="D22" s="101" t="s">
        <v>101</v>
      </c>
      <c r="E22" s="101" t="s">
        <v>270</v>
      </c>
      <c r="F22" s="101"/>
      <c r="G22" s="102">
        <f t="shared" si="0"/>
        <v>8885.86599</v>
      </c>
      <c r="H22" s="102">
        <f t="shared" si="0"/>
        <v>8885.86599</v>
      </c>
    </row>
    <row r="23" spans="1:8" ht="53.25" customHeight="1">
      <c r="A23" s="95"/>
      <c r="B23" s="103" t="s">
        <v>339</v>
      </c>
      <c r="C23" s="101" t="s">
        <v>98</v>
      </c>
      <c r="D23" s="101" t="s">
        <v>101</v>
      </c>
      <c r="E23" s="101" t="s">
        <v>271</v>
      </c>
      <c r="F23" s="101"/>
      <c r="G23" s="102">
        <f>G24+G25+G26</f>
        <v>8885.86599</v>
      </c>
      <c r="H23" s="102">
        <f>H24+H25+H26</f>
        <v>8885.86599</v>
      </c>
    </row>
    <row r="24" spans="1:8" ht="51.75" customHeight="1">
      <c r="A24" s="95"/>
      <c r="B24" s="103" t="s">
        <v>251</v>
      </c>
      <c r="C24" s="101" t="s">
        <v>98</v>
      </c>
      <c r="D24" s="101" t="s">
        <v>101</v>
      </c>
      <c r="E24" s="101" t="s">
        <v>271</v>
      </c>
      <c r="F24" s="101" t="s">
        <v>254</v>
      </c>
      <c r="G24" s="102">
        <v>8474.86599</v>
      </c>
      <c r="H24" s="102">
        <v>8474.86599</v>
      </c>
    </row>
    <row r="25" spans="1:8" ht="25.5">
      <c r="A25" s="95"/>
      <c r="B25" s="103" t="s">
        <v>252</v>
      </c>
      <c r="C25" s="101" t="s">
        <v>98</v>
      </c>
      <c r="D25" s="101" t="s">
        <v>101</v>
      </c>
      <c r="E25" s="101" t="s">
        <v>271</v>
      </c>
      <c r="F25" s="101" t="s">
        <v>255</v>
      </c>
      <c r="G25" s="102">
        <v>400</v>
      </c>
      <c r="H25" s="102">
        <v>400</v>
      </c>
    </row>
    <row r="26" spans="1:8" ht="22.5" customHeight="1">
      <c r="A26" s="95"/>
      <c r="B26" s="103" t="s">
        <v>253</v>
      </c>
      <c r="C26" s="101" t="s">
        <v>98</v>
      </c>
      <c r="D26" s="101" t="s">
        <v>101</v>
      </c>
      <c r="E26" s="101" t="s">
        <v>271</v>
      </c>
      <c r="F26" s="101" t="s">
        <v>256</v>
      </c>
      <c r="G26" s="102">
        <v>11</v>
      </c>
      <c r="H26" s="102">
        <v>11</v>
      </c>
    </row>
    <row r="27" spans="1:8" ht="12.75">
      <c r="A27" s="95" t="s">
        <v>102</v>
      </c>
      <c r="B27" s="96" t="s">
        <v>103</v>
      </c>
      <c r="C27" s="97" t="s">
        <v>104</v>
      </c>
      <c r="D27" s="97"/>
      <c r="E27" s="97"/>
      <c r="F27" s="97"/>
      <c r="G27" s="98">
        <f>G28+G32+G52+G56+G78+G84+G90+G105+G114+G125+G141+G144+G150+G165+G175+G181+G186+G192+G208+G221</f>
        <v>335460.18455</v>
      </c>
      <c r="H27" s="98">
        <f>H28+H32+H52+H56+H78+H84+H90+H105+H114+H125+H141+H144+H150+H165+H175+H181+H186+H192+H208+H221</f>
        <v>333259.91813999997</v>
      </c>
    </row>
    <row r="28" spans="1:8" ht="30.75" customHeight="1">
      <c r="A28" s="95"/>
      <c r="B28" s="104" t="s">
        <v>128</v>
      </c>
      <c r="C28" s="97" t="s">
        <v>104</v>
      </c>
      <c r="D28" s="97" t="s">
        <v>105</v>
      </c>
      <c r="E28" s="97"/>
      <c r="F28" s="97"/>
      <c r="G28" s="98">
        <f aca="true" t="shared" si="1" ref="G28:H30">G29</f>
        <v>3851.62107</v>
      </c>
      <c r="H28" s="98">
        <f t="shared" si="1"/>
        <v>3851.62107</v>
      </c>
    </row>
    <row r="29" spans="1:8" ht="18" customHeight="1">
      <c r="A29" s="95"/>
      <c r="B29" s="100" t="s">
        <v>212</v>
      </c>
      <c r="C29" s="101" t="s">
        <v>104</v>
      </c>
      <c r="D29" s="101" t="s">
        <v>105</v>
      </c>
      <c r="E29" s="101" t="s">
        <v>289</v>
      </c>
      <c r="F29" s="101"/>
      <c r="G29" s="102">
        <f t="shared" si="1"/>
        <v>3851.62107</v>
      </c>
      <c r="H29" s="102">
        <f t="shared" si="1"/>
        <v>3851.62107</v>
      </c>
    </row>
    <row r="30" spans="1:8" ht="24" customHeight="1">
      <c r="A30" s="95"/>
      <c r="B30" s="103" t="s">
        <v>358</v>
      </c>
      <c r="C30" s="101" t="s">
        <v>104</v>
      </c>
      <c r="D30" s="101" t="s">
        <v>105</v>
      </c>
      <c r="E30" s="101" t="s">
        <v>290</v>
      </c>
      <c r="F30" s="101"/>
      <c r="G30" s="102">
        <f t="shared" si="1"/>
        <v>3851.62107</v>
      </c>
      <c r="H30" s="102">
        <f t="shared" si="1"/>
        <v>3851.62107</v>
      </c>
    </row>
    <row r="31" spans="1:8" ht="16.5" customHeight="1">
      <c r="A31" s="95"/>
      <c r="B31" s="103" t="s">
        <v>251</v>
      </c>
      <c r="C31" s="101" t="s">
        <v>104</v>
      </c>
      <c r="D31" s="101" t="s">
        <v>105</v>
      </c>
      <c r="E31" s="101" t="s">
        <v>290</v>
      </c>
      <c r="F31" s="101" t="s">
        <v>254</v>
      </c>
      <c r="G31" s="102">
        <v>3851.62107</v>
      </c>
      <c r="H31" s="102">
        <v>3851.62107</v>
      </c>
    </row>
    <row r="32" spans="1:8" ht="46.5" customHeight="1">
      <c r="A32" s="95"/>
      <c r="B32" s="104" t="s">
        <v>106</v>
      </c>
      <c r="C32" s="97" t="s">
        <v>104</v>
      </c>
      <c r="D32" s="97" t="s">
        <v>65</v>
      </c>
      <c r="E32" s="97"/>
      <c r="F32" s="97"/>
      <c r="G32" s="98">
        <f>G33+G40</f>
        <v>24826.119</v>
      </c>
      <c r="H32" s="98">
        <f>H33+H40</f>
        <v>24826.119</v>
      </c>
    </row>
    <row r="33" spans="1:8" ht="15.75" customHeight="1">
      <c r="A33" s="95"/>
      <c r="B33" s="100" t="s">
        <v>212</v>
      </c>
      <c r="C33" s="101" t="s">
        <v>104</v>
      </c>
      <c r="D33" s="101" t="s">
        <v>65</v>
      </c>
      <c r="E33" s="101" t="s">
        <v>289</v>
      </c>
      <c r="F33" s="101"/>
      <c r="G33" s="102">
        <f>G34+G37</f>
        <v>21945.119</v>
      </c>
      <c r="H33" s="102">
        <f>H34+H37</f>
        <v>21945.119</v>
      </c>
    </row>
    <row r="34" spans="1:8" ht="53.25" customHeight="1">
      <c r="A34" s="95"/>
      <c r="B34" s="107" t="s">
        <v>339</v>
      </c>
      <c r="C34" s="101" t="s">
        <v>104</v>
      </c>
      <c r="D34" s="101" t="s">
        <v>65</v>
      </c>
      <c r="E34" s="101" t="s">
        <v>271</v>
      </c>
      <c r="F34" s="101"/>
      <c r="G34" s="102">
        <f>G35+G36</f>
        <v>20831.119</v>
      </c>
      <c r="H34" s="102">
        <f>H35+H36</f>
        <v>20831.119</v>
      </c>
    </row>
    <row r="35" spans="1:8" ht="51.75" customHeight="1">
      <c r="A35" s="95"/>
      <c r="B35" s="103" t="s">
        <v>251</v>
      </c>
      <c r="C35" s="101" t="s">
        <v>104</v>
      </c>
      <c r="D35" s="101" t="s">
        <v>65</v>
      </c>
      <c r="E35" s="101" t="s">
        <v>271</v>
      </c>
      <c r="F35" s="101" t="s">
        <v>254</v>
      </c>
      <c r="G35" s="102">
        <v>17907.119</v>
      </c>
      <c r="H35" s="102">
        <v>17907.119</v>
      </c>
    </row>
    <row r="36" spans="1:8" ht="28.5" customHeight="1">
      <c r="A36" s="95"/>
      <c r="B36" s="103" t="s">
        <v>252</v>
      </c>
      <c r="C36" s="101" t="s">
        <v>104</v>
      </c>
      <c r="D36" s="101" t="s">
        <v>65</v>
      </c>
      <c r="E36" s="101" t="s">
        <v>271</v>
      </c>
      <c r="F36" s="101" t="s">
        <v>255</v>
      </c>
      <c r="G36" s="102">
        <v>2924</v>
      </c>
      <c r="H36" s="102">
        <v>2924</v>
      </c>
    </row>
    <row r="37" spans="1:8" ht="28.5" customHeight="1">
      <c r="A37" s="95"/>
      <c r="B37" s="100" t="s">
        <v>360</v>
      </c>
      <c r="C37" s="101" t="s">
        <v>104</v>
      </c>
      <c r="D37" s="101" t="s">
        <v>65</v>
      </c>
      <c r="E37" s="101" t="s">
        <v>291</v>
      </c>
      <c r="F37" s="101"/>
      <c r="G37" s="102">
        <f>G38+G39</f>
        <v>1114</v>
      </c>
      <c r="H37" s="102">
        <f>H38+H39</f>
        <v>1114</v>
      </c>
    </row>
    <row r="38" spans="1:8" ht="52.5" customHeight="1">
      <c r="A38" s="95"/>
      <c r="B38" s="103" t="s">
        <v>251</v>
      </c>
      <c r="C38" s="101" t="s">
        <v>104</v>
      </c>
      <c r="D38" s="101" t="s">
        <v>65</v>
      </c>
      <c r="E38" s="101" t="s">
        <v>291</v>
      </c>
      <c r="F38" s="101" t="s">
        <v>254</v>
      </c>
      <c r="G38" s="102">
        <v>795.9</v>
      </c>
      <c r="H38" s="102">
        <v>795.9</v>
      </c>
    </row>
    <row r="39" spans="1:8" ht="33.75" customHeight="1">
      <c r="A39" s="95"/>
      <c r="B39" s="103" t="s">
        <v>252</v>
      </c>
      <c r="C39" s="101" t="s">
        <v>104</v>
      </c>
      <c r="D39" s="101" t="s">
        <v>65</v>
      </c>
      <c r="E39" s="101" t="s">
        <v>291</v>
      </c>
      <c r="F39" s="101" t="s">
        <v>255</v>
      </c>
      <c r="G39" s="102">
        <v>318.1</v>
      </c>
      <c r="H39" s="102">
        <v>318.1</v>
      </c>
    </row>
    <row r="40" spans="1:8" ht="39" customHeight="1">
      <c r="A40" s="95"/>
      <c r="B40" s="103" t="s">
        <v>402</v>
      </c>
      <c r="C40" s="101" t="s">
        <v>104</v>
      </c>
      <c r="D40" s="101" t="s">
        <v>65</v>
      </c>
      <c r="E40" s="101" t="s">
        <v>285</v>
      </c>
      <c r="F40" s="101"/>
      <c r="G40" s="102">
        <f>G41+G46+G49</f>
        <v>2881</v>
      </c>
      <c r="H40" s="102">
        <f>H41+H46+H49</f>
        <v>2881</v>
      </c>
    </row>
    <row r="41" spans="1:8" ht="20.25" customHeight="1">
      <c r="A41" s="95"/>
      <c r="B41" s="103" t="s">
        <v>361</v>
      </c>
      <c r="C41" s="101" t="s">
        <v>104</v>
      </c>
      <c r="D41" s="101" t="s">
        <v>65</v>
      </c>
      <c r="E41" s="101" t="s">
        <v>362</v>
      </c>
      <c r="F41" s="101"/>
      <c r="G41" s="102">
        <f>G42</f>
        <v>955</v>
      </c>
      <c r="H41" s="102">
        <f>H42</f>
        <v>955</v>
      </c>
    </row>
    <row r="42" spans="1:8" ht="40.5" customHeight="1">
      <c r="A42" s="95"/>
      <c r="B42" s="100" t="s">
        <v>363</v>
      </c>
      <c r="C42" s="101" t="s">
        <v>104</v>
      </c>
      <c r="D42" s="101" t="s">
        <v>65</v>
      </c>
      <c r="E42" s="101" t="s">
        <v>292</v>
      </c>
      <c r="F42" s="101"/>
      <c r="G42" s="102">
        <f>G43+G44</f>
        <v>955</v>
      </c>
      <c r="H42" s="102">
        <f>H43+H44</f>
        <v>955</v>
      </c>
    </row>
    <row r="43" spans="1:8" ht="57.75" customHeight="1">
      <c r="A43" s="95"/>
      <c r="B43" s="103" t="s">
        <v>251</v>
      </c>
      <c r="C43" s="101" t="s">
        <v>104</v>
      </c>
      <c r="D43" s="101" t="s">
        <v>65</v>
      </c>
      <c r="E43" s="101" t="s">
        <v>292</v>
      </c>
      <c r="F43" s="101" t="s">
        <v>254</v>
      </c>
      <c r="G43" s="102">
        <v>796</v>
      </c>
      <c r="H43" s="102">
        <v>796</v>
      </c>
    </row>
    <row r="44" spans="1:8" ht="32.25" customHeight="1">
      <c r="A44" s="95"/>
      <c r="B44" s="103" t="s">
        <v>252</v>
      </c>
      <c r="C44" s="101" t="s">
        <v>104</v>
      </c>
      <c r="D44" s="101" t="s">
        <v>65</v>
      </c>
      <c r="E44" s="101" t="s">
        <v>292</v>
      </c>
      <c r="F44" s="101" t="s">
        <v>255</v>
      </c>
      <c r="G44" s="102">
        <v>159</v>
      </c>
      <c r="H44" s="102">
        <v>159</v>
      </c>
    </row>
    <row r="45" spans="1:8" ht="21" customHeight="1">
      <c r="A45" s="95"/>
      <c r="B45" s="103" t="s">
        <v>356</v>
      </c>
      <c r="C45" s="101" t="s">
        <v>104</v>
      </c>
      <c r="D45" s="101" t="s">
        <v>65</v>
      </c>
      <c r="E45" s="101" t="s">
        <v>286</v>
      </c>
      <c r="F45" s="101"/>
      <c r="G45" s="102">
        <f>G46+G49</f>
        <v>1926</v>
      </c>
      <c r="H45" s="102">
        <f>H46+H49</f>
        <v>1926</v>
      </c>
    </row>
    <row r="46" spans="1:8" ht="55.5" customHeight="1">
      <c r="A46" s="95"/>
      <c r="B46" s="103" t="s">
        <v>364</v>
      </c>
      <c r="C46" s="101" t="s">
        <v>104</v>
      </c>
      <c r="D46" s="101" t="s">
        <v>65</v>
      </c>
      <c r="E46" s="101" t="s">
        <v>293</v>
      </c>
      <c r="F46" s="101"/>
      <c r="G46" s="102">
        <f>G47+G48</f>
        <v>1448</v>
      </c>
      <c r="H46" s="102">
        <f>H47+H48</f>
        <v>1448</v>
      </c>
    </row>
    <row r="47" spans="1:8" ht="54" customHeight="1">
      <c r="A47" s="95"/>
      <c r="B47" s="103" t="s">
        <v>251</v>
      </c>
      <c r="C47" s="101" t="s">
        <v>104</v>
      </c>
      <c r="D47" s="101" t="s">
        <v>65</v>
      </c>
      <c r="E47" s="101" t="s">
        <v>293</v>
      </c>
      <c r="F47" s="101" t="s">
        <v>254</v>
      </c>
      <c r="G47" s="102">
        <v>796</v>
      </c>
      <c r="H47" s="102">
        <v>796</v>
      </c>
    </row>
    <row r="48" spans="1:8" ht="28.5" customHeight="1">
      <c r="A48" s="95"/>
      <c r="B48" s="103" t="s">
        <v>252</v>
      </c>
      <c r="C48" s="101" t="s">
        <v>104</v>
      </c>
      <c r="D48" s="101" t="s">
        <v>65</v>
      </c>
      <c r="E48" s="101" t="s">
        <v>293</v>
      </c>
      <c r="F48" s="101" t="s">
        <v>255</v>
      </c>
      <c r="G48" s="102">
        <v>652</v>
      </c>
      <c r="H48" s="102">
        <v>652</v>
      </c>
    </row>
    <row r="49" spans="1:8" ht="58.5" customHeight="1">
      <c r="A49" s="95"/>
      <c r="B49" s="103" t="s">
        <v>365</v>
      </c>
      <c r="C49" s="101" t="s">
        <v>104</v>
      </c>
      <c r="D49" s="101" t="s">
        <v>65</v>
      </c>
      <c r="E49" s="101" t="s">
        <v>294</v>
      </c>
      <c r="F49" s="101"/>
      <c r="G49" s="102">
        <f>G50+G51</f>
        <v>478</v>
      </c>
      <c r="H49" s="102">
        <f>H50+H51</f>
        <v>478</v>
      </c>
    </row>
    <row r="50" spans="1:8" ht="55.5" customHeight="1">
      <c r="A50" s="95"/>
      <c r="B50" s="103" t="s">
        <v>251</v>
      </c>
      <c r="C50" s="101" t="s">
        <v>104</v>
      </c>
      <c r="D50" s="101" t="s">
        <v>65</v>
      </c>
      <c r="E50" s="101" t="s">
        <v>294</v>
      </c>
      <c r="F50" s="101" t="s">
        <v>254</v>
      </c>
      <c r="G50" s="102">
        <v>398</v>
      </c>
      <c r="H50" s="102">
        <v>398</v>
      </c>
    </row>
    <row r="51" spans="1:8" ht="29.25" customHeight="1">
      <c r="A51" s="95"/>
      <c r="B51" s="103" t="s">
        <v>252</v>
      </c>
      <c r="C51" s="101" t="s">
        <v>104</v>
      </c>
      <c r="D51" s="101" t="s">
        <v>65</v>
      </c>
      <c r="E51" s="101" t="s">
        <v>294</v>
      </c>
      <c r="F51" s="101" t="s">
        <v>255</v>
      </c>
      <c r="G51" s="102">
        <v>80</v>
      </c>
      <c r="H51" s="102">
        <v>80</v>
      </c>
    </row>
    <row r="52" spans="1:8" ht="15" customHeight="1">
      <c r="A52" s="95"/>
      <c r="B52" s="96" t="s">
        <v>66</v>
      </c>
      <c r="C52" s="97" t="s">
        <v>104</v>
      </c>
      <c r="D52" s="97" t="s">
        <v>175</v>
      </c>
      <c r="E52" s="97"/>
      <c r="F52" s="97"/>
      <c r="G52" s="98">
        <f aca="true" t="shared" si="2" ref="G52:H54">G53</f>
        <v>1000</v>
      </c>
      <c r="H52" s="98">
        <f t="shared" si="2"/>
        <v>1000</v>
      </c>
    </row>
    <row r="53" spans="1:8" ht="18" customHeight="1">
      <c r="A53" s="108"/>
      <c r="B53" s="105" t="s">
        <v>212</v>
      </c>
      <c r="C53" s="101" t="s">
        <v>104</v>
      </c>
      <c r="D53" s="101" t="s">
        <v>175</v>
      </c>
      <c r="E53" s="101" t="s">
        <v>289</v>
      </c>
      <c r="F53" s="101"/>
      <c r="G53" s="102">
        <f t="shared" si="2"/>
        <v>1000</v>
      </c>
      <c r="H53" s="102">
        <f t="shared" si="2"/>
        <v>1000</v>
      </c>
    </row>
    <row r="54" spans="1:8" ht="21.75" customHeight="1">
      <c r="A54" s="108"/>
      <c r="B54" s="100" t="s">
        <v>366</v>
      </c>
      <c r="C54" s="101" t="s">
        <v>104</v>
      </c>
      <c r="D54" s="101" t="s">
        <v>175</v>
      </c>
      <c r="E54" s="101" t="s">
        <v>295</v>
      </c>
      <c r="F54" s="101"/>
      <c r="G54" s="102">
        <f t="shared" si="2"/>
        <v>1000</v>
      </c>
      <c r="H54" s="102">
        <f t="shared" si="2"/>
        <v>1000</v>
      </c>
    </row>
    <row r="55" spans="1:8" ht="20.25" customHeight="1">
      <c r="A55" s="108"/>
      <c r="B55" s="103" t="s">
        <v>253</v>
      </c>
      <c r="C55" s="101" t="s">
        <v>104</v>
      </c>
      <c r="D55" s="101" t="s">
        <v>175</v>
      </c>
      <c r="E55" s="101" t="s">
        <v>295</v>
      </c>
      <c r="F55" s="101" t="s">
        <v>256</v>
      </c>
      <c r="G55" s="102">
        <v>1000</v>
      </c>
      <c r="H55" s="102">
        <v>1000</v>
      </c>
    </row>
    <row r="56" spans="1:8" ht="19.5" customHeight="1">
      <c r="A56" s="95"/>
      <c r="B56" s="104" t="s">
        <v>67</v>
      </c>
      <c r="C56" s="97" t="s">
        <v>104</v>
      </c>
      <c r="D56" s="97" t="s">
        <v>155</v>
      </c>
      <c r="E56" s="97"/>
      <c r="F56" s="97"/>
      <c r="G56" s="98">
        <f>G57+G62+G76</f>
        <v>27618.07738</v>
      </c>
      <c r="H56" s="98">
        <f>H57+H62+H76</f>
        <v>26617.21097</v>
      </c>
    </row>
    <row r="57" spans="1:8" ht="54" customHeight="1">
      <c r="A57" s="95"/>
      <c r="B57" s="110" t="s">
        <v>573</v>
      </c>
      <c r="C57" s="101" t="s">
        <v>104</v>
      </c>
      <c r="D57" s="101" t="s">
        <v>155</v>
      </c>
      <c r="E57" s="101" t="s">
        <v>368</v>
      </c>
      <c r="F57" s="101"/>
      <c r="G57" s="102">
        <f>G58+G60</f>
        <v>278.644</v>
      </c>
      <c r="H57" s="102">
        <f>H58+H60</f>
        <v>278.644</v>
      </c>
    </row>
    <row r="58" spans="1:8" ht="16.5" customHeight="1">
      <c r="A58" s="95"/>
      <c r="B58" s="110" t="s">
        <v>296</v>
      </c>
      <c r="C58" s="101" t="s">
        <v>104</v>
      </c>
      <c r="D58" s="101" t="s">
        <v>155</v>
      </c>
      <c r="E58" s="101" t="s">
        <v>297</v>
      </c>
      <c r="F58" s="101"/>
      <c r="G58" s="102">
        <f>G59</f>
        <v>120.544</v>
      </c>
      <c r="H58" s="102">
        <f>H59</f>
        <v>120.544</v>
      </c>
    </row>
    <row r="59" spans="1:8" ht="17.25" customHeight="1">
      <c r="A59" s="95"/>
      <c r="B59" s="111" t="s">
        <v>253</v>
      </c>
      <c r="C59" s="101" t="s">
        <v>104</v>
      </c>
      <c r="D59" s="101" t="s">
        <v>155</v>
      </c>
      <c r="E59" s="101" t="s">
        <v>297</v>
      </c>
      <c r="F59" s="101" t="s">
        <v>256</v>
      </c>
      <c r="G59" s="102">
        <v>120.544</v>
      </c>
      <c r="H59" s="102">
        <v>120.544</v>
      </c>
    </row>
    <row r="60" spans="1:8" ht="39.75" customHeight="1">
      <c r="A60" s="95"/>
      <c r="B60" s="110" t="s">
        <v>298</v>
      </c>
      <c r="C60" s="101" t="s">
        <v>104</v>
      </c>
      <c r="D60" s="101" t="s">
        <v>155</v>
      </c>
      <c r="E60" s="101" t="s">
        <v>299</v>
      </c>
      <c r="F60" s="101"/>
      <c r="G60" s="102">
        <v>158.1</v>
      </c>
      <c r="H60" s="102">
        <v>158.1</v>
      </c>
    </row>
    <row r="61" spans="1:8" ht="25.5" customHeight="1">
      <c r="A61" s="95"/>
      <c r="B61" s="111" t="s">
        <v>253</v>
      </c>
      <c r="C61" s="101" t="s">
        <v>104</v>
      </c>
      <c r="D61" s="101" t="s">
        <v>155</v>
      </c>
      <c r="E61" s="101" t="s">
        <v>299</v>
      </c>
      <c r="F61" s="101" t="s">
        <v>256</v>
      </c>
      <c r="G61" s="102">
        <v>158.1</v>
      </c>
      <c r="H61" s="102">
        <v>158.1</v>
      </c>
    </row>
    <row r="62" spans="1:8" ht="18" customHeight="1">
      <c r="A62" s="95"/>
      <c r="B62" s="100" t="s">
        <v>212</v>
      </c>
      <c r="C62" s="101" t="s">
        <v>104</v>
      </c>
      <c r="D62" s="101" t="s">
        <v>155</v>
      </c>
      <c r="E62" s="101" t="s">
        <v>289</v>
      </c>
      <c r="F62" s="101"/>
      <c r="G62" s="109">
        <f>G63+G65+G69+G72+G74</f>
        <v>26310.150289999998</v>
      </c>
      <c r="H62" s="109">
        <f>H63+H65+H69+H72+H74</f>
        <v>25810.150289999998</v>
      </c>
    </row>
    <row r="63" spans="1:8" ht="40.5" customHeight="1">
      <c r="A63" s="95"/>
      <c r="B63" s="100" t="s">
        <v>369</v>
      </c>
      <c r="C63" s="101" t="s">
        <v>104</v>
      </c>
      <c r="D63" s="101" t="s">
        <v>155</v>
      </c>
      <c r="E63" s="101" t="s">
        <v>300</v>
      </c>
      <c r="F63" s="101"/>
      <c r="G63" s="102">
        <f>G64</f>
        <v>497.98</v>
      </c>
      <c r="H63" s="102">
        <f>H64</f>
        <v>497.98</v>
      </c>
    </row>
    <row r="64" spans="1:8" ht="25.5" customHeight="1">
      <c r="A64" s="95"/>
      <c r="B64" s="103" t="s">
        <v>252</v>
      </c>
      <c r="C64" s="101" t="s">
        <v>104</v>
      </c>
      <c r="D64" s="101" t="s">
        <v>155</v>
      </c>
      <c r="E64" s="101" t="s">
        <v>300</v>
      </c>
      <c r="F64" s="101" t="s">
        <v>255</v>
      </c>
      <c r="G64" s="102">
        <v>497.98</v>
      </c>
      <c r="H64" s="102">
        <v>497.98</v>
      </c>
    </row>
    <row r="65" spans="1:8" ht="42.75" customHeight="1">
      <c r="A65" s="95"/>
      <c r="B65" s="100" t="s">
        <v>370</v>
      </c>
      <c r="C65" s="101" t="s">
        <v>104</v>
      </c>
      <c r="D65" s="101" t="s">
        <v>155</v>
      </c>
      <c r="E65" s="101" t="s">
        <v>301</v>
      </c>
      <c r="F65" s="101"/>
      <c r="G65" s="102">
        <f>G66+G67+G68</f>
        <v>8587.45529</v>
      </c>
      <c r="H65" s="102">
        <f>H66+H67+H68</f>
        <v>8087.45529</v>
      </c>
    </row>
    <row r="66" spans="1:8" ht="59.25" customHeight="1">
      <c r="A66" s="95"/>
      <c r="B66" s="103" t="s">
        <v>251</v>
      </c>
      <c r="C66" s="101" t="s">
        <v>104</v>
      </c>
      <c r="D66" s="101" t="s">
        <v>155</v>
      </c>
      <c r="E66" s="101" t="s">
        <v>301</v>
      </c>
      <c r="F66" s="101" t="s">
        <v>254</v>
      </c>
      <c r="G66" s="102">
        <v>4194.042</v>
      </c>
      <c r="H66" s="102">
        <v>4194.042</v>
      </c>
    </row>
    <row r="67" spans="1:8" ht="27.75" customHeight="1">
      <c r="A67" s="95"/>
      <c r="B67" s="103" t="s">
        <v>252</v>
      </c>
      <c r="C67" s="101" t="s">
        <v>104</v>
      </c>
      <c r="D67" s="101" t="s">
        <v>155</v>
      </c>
      <c r="E67" s="101" t="s">
        <v>301</v>
      </c>
      <c r="F67" s="101" t="s">
        <v>255</v>
      </c>
      <c r="G67" s="102">
        <v>4033.41329</v>
      </c>
      <c r="H67" s="102">
        <f>4033.41329-500</f>
        <v>3533.41329</v>
      </c>
    </row>
    <row r="68" spans="1:8" ht="22.5" customHeight="1">
      <c r="A68" s="95"/>
      <c r="B68" s="103" t="s">
        <v>253</v>
      </c>
      <c r="C68" s="101" t="s">
        <v>104</v>
      </c>
      <c r="D68" s="101" t="s">
        <v>155</v>
      </c>
      <c r="E68" s="101" t="s">
        <v>301</v>
      </c>
      <c r="F68" s="101" t="s">
        <v>256</v>
      </c>
      <c r="G68" s="102">
        <v>360</v>
      </c>
      <c r="H68" s="102">
        <v>360</v>
      </c>
    </row>
    <row r="69" spans="1:8" ht="41.25" customHeight="1">
      <c r="A69" s="95"/>
      <c r="B69" s="100" t="s">
        <v>513</v>
      </c>
      <c r="C69" s="101" t="s">
        <v>104</v>
      </c>
      <c r="D69" s="101" t="s">
        <v>155</v>
      </c>
      <c r="E69" s="101" t="s">
        <v>512</v>
      </c>
      <c r="F69" s="101"/>
      <c r="G69" s="102">
        <f>G70+G71</f>
        <v>15900.715</v>
      </c>
      <c r="H69" s="102">
        <f>H70+H71</f>
        <v>15900.715</v>
      </c>
    </row>
    <row r="70" spans="1:8" ht="53.25" customHeight="1">
      <c r="A70" s="95"/>
      <c r="B70" s="103" t="s">
        <v>251</v>
      </c>
      <c r="C70" s="101" t="s">
        <v>104</v>
      </c>
      <c r="D70" s="101" t="s">
        <v>155</v>
      </c>
      <c r="E70" s="101" t="s">
        <v>512</v>
      </c>
      <c r="F70" s="101" t="s">
        <v>254</v>
      </c>
      <c r="G70" s="102">
        <v>14900.715</v>
      </c>
      <c r="H70" s="102">
        <v>14900.715</v>
      </c>
    </row>
    <row r="71" spans="1:8" ht="30.75" customHeight="1">
      <c r="A71" s="95"/>
      <c r="B71" s="103" t="s">
        <v>252</v>
      </c>
      <c r="C71" s="101" t="s">
        <v>104</v>
      </c>
      <c r="D71" s="101" t="s">
        <v>155</v>
      </c>
      <c r="E71" s="101" t="s">
        <v>512</v>
      </c>
      <c r="F71" s="101" t="s">
        <v>255</v>
      </c>
      <c r="G71" s="102">
        <v>1000</v>
      </c>
      <c r="H71" s="102">
        <v>1000</v>
      </c>
    </row>
    <row r="72" spans="1:8" ht="53.25" customHeight="1">
      <c r="A72" s="95"/>
      <c r="B72" s="112" t="s">
        <v>371</v>
      </c>
      <c r="C72" s="101" t="s">
        <v>104</v>
      </c>
      <c r="D72" s="101" t="s">
        <v>155</v>
      </c>
      <c r="E72" s="101" t="s">
        <v>302</v>
      </c>
      <c r="F72" s="101"/>
      <c r="G72" s="102">
        <f>G73</f>
        <v>37.3</v>
      </c>
      <c r="H72" s="102">
        <f>H73</f>
        <v>37.3</v>
      </c>
    </row>
    <row r="73" spans="1:8" ht="29.25" customHeight="1">
      <c r="A73" s="95"/>
      <c r="B73" s="103" t="s">
        <v>252</v>
      </c>
      <c r="C73" s="101" t="s">
        <v>104</v>
      </c>
      <c r="D73" s="101" t="s">
        <v>155</v>
      </c>
      <c r="E73" s="101" t="s">
        <v>302</v>
      </c>
      <c r="F73" s="101" t="s">
        <v>255</v>
      </c>
      <c r="G73" s="102">
        <v>37.3</v>
      </c>
      <c r="H73" s="102">
        <v>37.3</v>
      </c>
    </row>
    <row r="74" spans="1:8" ht="39.75" customHeight="1">
      <c r="A74" s="95"/>
      <c r="B74" s="112" t="s">
        <v>372</v>
      </c>
      <c r="C74" s="101" t="s">
        <v>104</v>
      </c>
      <c r="D74" s="101" t="s">
        <v>155</v>
      </c>
      <c r="E74" s="101" t="s">
        <v>810</v>
      </c>
      <c r="F74" s="101"/>
      <c r="G74" s="109">
        <f>G75</f>
        <v>1286.7</v>
      </c>
      <c r="H74" s="109">
        <f>H75</f>
        <v>1286.7</v>
      </c>
    </row>
    <row r="75" spans="1:8" ht="15" customHeight="1">
      <c r="A75" s="95"/>
      <c r="B75" s="103" t="s">
        <v>253</v>
      </c>
      <c r="C75" s="101" t="s">
        <v>104</v>
      </c>
      <c r="D75" s="101" t="s">
        <v>155</v>
      </c>
      <c r="E75" s="101" t="s">
        <v>810</v>
      </c>
      <c r="F75" s="101" t="s">
        <v>256</v>
      </c>
      <c r="G75" s="102">
        <v>1286.7</v>
      </c>
      <c r="H75" s="102">
        <v>1286.7</v>
      </c>
    </row>
    <row r="76" spans="1:8" ht="30" customHeight="1">
      <c r="A76" s="95"/>
      <c r="B76" s="100" t="s">
        <v>373</v>
      </c>
      <c r="C76" s="101" t="s">
        <v>104</v>
      </c>
      <c r="D76" s="101" t="s">
        <v>155</v>
      </c>
      <c r="E76" s="101" t="s">
        <v>303</v>
      </c>
      <c r="F76" s="106"/>
      <c r="G76" s="109">
        <f>G77</f>
        <v>1029.2830900000004</v>
      </c>
      <c r="H76" s="109">
        <f>H77</f>
        <v>528.4166800000003</v>
      </c>
    </row>
    <row r="77" spans="1:8" ht="22.5" customHeight="1">
      <c r="A77" s="95"/>
      <c r="B77" s="103" t="s">
        <v>253</v>
      </c>
      <c r="C77" s="101" t="s">
        <v>104</v>
      </c>
      <c r="D77" s="101" t="s">
        <v>155</v>
      </c>
      <c r="E77" s="101" t="s">
        <v>303</v>
      </c>
      <c r="F77" s="101" t="s">
        <v>256</v>
      </c>
      <c r="G77" s="102">
        <f>533.29025+4000+449.885-996.47887-2957.41329</f>
        <v>1029.2830900000004</v>
      </c>
      <c r="H77" s="102">
        <f>533.29025+4000+449.885-2954.75857-1000-500</f>
        <v>528.4166800000003</v>
      </c>
    </row>
    <row r="78" spans="1:8" ht="17.25" customHeight="1">
      <c r="A78" s="95"/>
      <c r="B78" s="104" t="s">
        <v>68</v>
      </c>
      <c r="C78" s="97" t="s">
        <v>104</v>
      </c>
      <c r="D78" s="97" t="s">
        <v>69</v>
      </c>
      <c r="E78" s="97"/>
      <c r="F78" s="97"/>
      <c r="G78" s="98">
        <f aca="true" t="shared" si="3" ref="G78:H80">G79</f>
        <v>427.9</v>
      </c>
      <c r="H78" s="98">
        <f t="shared" si="3"/>
        <v>443.5</v>
      </c>
    </row>
    <row r="79" spans="1:8" ht="19.5" customHeight="1">
      <c r="A79" s="95"/>
      <c r="B79" s="100" t="s">
        <v>212</v>
      </c>
      <c r="C79" s="101" t="s">
        <v>104</v>
      </c>
      <c r="D79" s="101" t="s">
        <v>69</v>
      </c>
      <c r="E79" s="101" t="s">
        <v>304</v>
      </c>
      <c r="F79" s="101"/>
      <c r="G79" s="102">
        <f t="shared" si="3"/>
        <v>427.9</v>
      </c>
      <c r="H79" s="102">
        <f t="shared" si="3"/>
        <v>443.5</v>
      </c>
    </row>
    <row r="80" spans="1:8" ht="28.5" customHeight="1">
      <c r="A80" s="95"/>
      <c r="B80" s="103" t="s">
        <v>374</v>
      </c>
      <c r="C80" s="101" t="s">
        <v>104</v>
      </c>
      <c r="D80" s="101" t="s">
        <v>69</v>
      </c>
      <c r="E80" s="101" t="s">
        <v>305</v>
      </c>
      <c r="F80" s="101"/>
      <c r="G80" s="102">
        <f t="shared" si="3"/>
        <v>427.9</v>
      </c>
      <c r="H80" s="102">
        <f t="shared" si="3"/>
        <v>443.5</v>
      </c>
    </row>
    <row r="81" spans="1:8" ht="21" customHeight="1">
      <c r="A81" s="95"/>
      <c r="B81" s="127" t="s">
        <v>419</v>
      </c>
      <c r="C81" s="101" t="s">
        <v>104</v>
      </c>
      <c r="D81" s="101" t="s">
        <v>69</v>
      </c>
      <c r="E81" s="101" t="s">
        <v>305</v>
      </c>
      <c r="F81" s="101"/>
      <c r="G81" s="102">
        <f>G82+G83</f>
        <v>427.9</v>
      </c>
      <c r="H81" s="102">
        <f>H82+H83</f>
        <v>443.5</v>
      </c>
    </row>
    <row r="82" spans="1:8" ht="57.75" customHeight="1">
      <c r="A82" s="95"/>
      <c r="B82" s="103" t="s">
        <v>251</v>
      </c>
      <c r="C82" s="101" t="s">
        <v>104</v>
      </c>
      <c r="D82" s="101" t="s">
        <v>69</v>
      </c>
      <c r="E82" s="101" t="s">
        <v>305</v>
      </c>
      <c r="F82" s="101" t="s">
        <v>254</v>
      </c>
      <c r="G82" s="102">
        <v>379.5</v>
      </c>
      <c r="H82" s="102">
        <v>379.5</v>
      </c>
    </row>
    <row r="83" spans="1:8" ht="30" customHeight="1">
      <c r="A83" s="95"/>
      <c r="B83" s="103" t="s">
        <v>252</v>
      </c>
      <c r="C83" s="101" t="s">
        <v>104</v>
      </c>
      <c r="D83" s="101" t="s">
        <v>69</v>
      </c>
      <c r="E83" s="101" t="s">
        <v>305</v>
      </c>
      <c r="F83" s="101" t="s">
        <v>255</v>
      </c>
      <c r="G83" s="102">
        <v>48.4</v>
      </c>
      <c r="H83" s="102">
        <v>64</v>
      </c>
    </row>
    <row r="84" spans="1:8" ht="17.25" customHeight="1">
      <c r="A84" s="95"/>
      <c r="B84" s="99" t="s">
        <v>237</v>
      </c>
      <c r="C84" s="97" t="s">
        <v>104</v>
      </c>
      <c r="D84" s="97" t="s">
        <v>238</v>
      </c>
      <c r="E84" s="97"/>
      <c r="F84" s="97"/>
      <c r="G84" s="98">
        <f>G85</f>
        <v>435.3</v>
      </c>
      <c r="H84" s="98">
        <f>H85</f>
        <v>449.3</v>
      </c>
    </row>
    <row r="85" spans="1:8" ht="23.25" customHeight="1">
      <c r="A85" s="95"/>
      <c r="B85" s="103" t="s">
        <v>212</v>
      </c>
      <c r="C85" s="101" t="s">
        <v>104</v>
      </c>
      <c r="D85" s="101" t="s">
        <v>238</v>
      </c>
      <c r="E85" s="101" t="s">
        <v>289</v>
      </c>
      <c r="F85" s="101"/>
      <c r="G85" s="102">
        <f>G86</f>
        <v>435.3</v>
      </c>
      <c r="H85" s="102">
        <f>H86</f>
        <v>449.3</v>
      </c>
    </row>
    <row r="86" spans="1:8" ht="30" customHeight="1">
      <c r="A86" s="95"/>
      <c r="B86" s="100" t="s">
        <v>375</v>
      </c>
      <c r="C86" s="101" t="s">
        <v>104</v>
      </c>
      <c r="D86" s="101" t="s">
        <v>238</v>
      </c>
      <c r="E86" s="101" t="s">
        <v>289</v>
      </c>
      <c r="F86" s="101"/>
      <c r="G86" s="102">
        <f>G88+G89</f>
        <v>435.3</v>
      </c>
      <c r="H86" s="102">
        <f>H88+H89</f>
        <v>449.3</v>
      </c>
    </row>
    <row r="87" spans="1:8" ht="17.25" customHeight="1">
      <c r="A87" s="95"/>
      <c r="B87" s="127" t="s">
        <v>419</v>
      </c>
      <c r="C87" s="106" t="s">
        <v>104</v>
      </c>
      <c r="D87" s="106" t="s">
        <v>238</v>
      </c>
      <c r="E87" s="106" t="s">
        <v>306</v>
      </c>
      <c r="F87" s="101"/>
      <c r="G87" s="128">
        <f>G89</f>
        <v>404.1</v>
      </c>
      <c r="H87" s="128">
        <f>H89</f>
        <v>417.2</v>
      </c>
    </row>
    <row r="88" spans="1:8" ht="54.75" customHeight="1">
      <c r="A88" s="95"/>
      <c r="B88" s="103" t="s">
        <v>251</v>
      </c>
      <c r="C88" s="101" t="s">
        <v>104</v>
      </c>
      <c r="D88" s="101" t="s">
        <v>238</v>
      </c>
      <c r="E88" s="101" t="s">
        <v>307</v>
      </c>
      <c r="F88" s="101" t="s">
        <v>254</v>
      </c>
      <c r="G88" s="102">
        <v>31.2</v>
      </c>
      <c r="H88" s="102">
        <v>32.1</v>
      </c>
    </row>
    <row r="89" spans="1:8" ht="56.25" customHeight="1">
      <c r="A89" s="95"/>
      <c r="B89" s="103" t="s">
        <v>251</v>
      </c>
      <c r="C89" s="101" t="s">
        <v>104</v>
      </c>
      <c r="D89" s="101" t="s">
        <v>238</v>
      </c>
      <c r="E89" s="101" t="s">
        <v>308</v>
      </c>
      <c r="F89" s="101" t="s">
        <v>254</v>
      </c>
      <c r="G89" s="102">
        <v>404.1</v>
      </c>
      <c r="H89" s="102">
        <v>417.2</v>
      </c>
    </row>
    <row r="90" spans="1:8" ht="30.75" customHeight="1">
      <c r="A90" s="95"/>
      <c r="B90" s="104" t="s">
        <v>70</v>
      </c>
      <c r="C90" s="97" t="s">
        <v>104</v>
      </c>
      <c r="D90" s="97" t="s">
        <v>71</v>
      </c>
      <c r="E90" s="97"/>
      <c r="F90" s="97"/>
      <c r="G90" s="98">
        <f>G91</f>
        <v>4487.01883</v>
      </c>
      <c r="H90" s="98">
        <f>H91</f>
        <v>4487.01883</v>
      </c>
    </row>
    <row r="91" spans="1:8" ht="30" customHeight="1">
      <c r="A91" s="95"/>
      <c r="B91" s="100" t="s">
        <v>521</v>
      </c>
      <c r="C91" s="101" t="s">
        <v>104</v>
      </c>
      <c r="D91" s="101" t="s">
        <v>71</v>
      </c>
      <c r="E91" s="101" t="s">
        <v>522</v>
      </c>
      <c r="F91" s="101"/>
      <c r="G91" s="102">
        <f>G92+G100</f>
        <v>4487.01883</v>
      </c>
      <c r="H91" s="102">
        <f>H92+H100</f>
        <v>4487.01883</v>
      </c>
    </row>
    <row r="92" spans="1:8" ht="42.75" customHeight="1">
      <c r="A92" s="95"/>
      <c r="B92" s="100" t="s">
        <v>523</v>
      </c>
      <c r="C92" s="101" t="s">
        <v>104</v>
      </c>
      <c r="D92" s="101" t="s">
        <v>71</v>
      </c>
      <c r="E92" s="101" t="s">
        <v>524</v>
      </c>
      <c r="F92" s="101"/>
      <c r="G92" s="102">
        <f>G93+G95+G97</f>
        <v>4387.01883</v>
      </c>
      <c r="H92" s="102">
        <f>H93+H95+H97</f>
        <v>4387.01883</v>
      </c>
    </row>
    <row r="93" spans="1:8" ht="84" customHeight="1">
      <c r="A93" s="95"/>
      <c r="B93" s="100" t="s">
        <v>525</v>
      </c>
      <c r="C93" s="101" t="s">
        <v>104</v>
      </c>
      <c r="D93" s="101" t="s">
        <v>71</v>
      </c>
      <c r="E93" s="101" t="s">
        <v>526</v>
      </c>
      <c r="F93" s="101"/>
      <c r="G93" s="102">
        <f>G94</f>
        <v>508.5</v>
      </c>
      <c r="H93" s="102">
        <f>H94</f>
        <v>508.5</v>
      </c>
    </row>
    <row r="94" spans="1:8" ht="26.25" customHeight="1">
      <c r="A94" s="95"/>
      <c r="B94" s="103" t="s">
        <v>252</v>
      </c>
      <c r="C94" s="101" t="s">
        <v>104</v>
      </c>
      <c r="D94" s="101" t="s">
        <v>71</v>
      </c>
      <c r="E94" s="101" t="s">
        <v>526</v>
      </c>
      <c r="F94" s="101" t="s">
        <v>255</v>
      </c>
      <c r="G94" s="102">
        <v>508.5</v>
      </c>
      <c r="H94" s="102">
        <v>508.5</v>
      </c>
    </row>
    <row r="95" spans="1:8" ht="30.75" customHeight="1">
      <c r="A95" s="95"/>
      <c r="B95" s="100" t="s">
        <v>527</v>
      </c>
      <c r="C95" s="101" t="s">
        <v>104</v>
      </c>
      <c r="D95" s="101" t="s">
        <v>71</v>
      </c>
      <c r="E95" s="101" t="s">
        <v>528</v>
      </c>
      <c r="F95" s="101"/>
      <c r="G95" s="102">
        <f>G96</f>
        <v>187.5</v>
      </c>
      <c r="H95" s="102">
        <f>H96</f>
        <v>187.5</v>
      </c>
    </row>
    <row r="96" spans="1:8" ht="30.75" customHeight="1">
      <c r="A96" s="95"/>
      <c r="B96" s="103" t="s">
        <v>252</v>
      </c>
      <c r="C96" s="101" t="s">
        <v>104</v>
      </c>
      <c r="D96" s="101" t="s">
        <v>71</v>
      </c>
      <c r="E96" s="101" t="s">
        <v>528</v>
      </c>
      <c r="F96" s="101" t="s">
        <v>255</v>
      </c>
      <c r="G96" s="102">
        <v>187.5</v>
      </c>
      <c r="H96" s="102">
        <v>187.5</v>
      </c>
    </row>
    <row r="97" spans="1:8" ht="28.5" customHeight="1">
      <c r="A97" s="95"/>
      <c r="B97" s="100" t="s">
        <v>529</v>
      </c>
      <c r="C97" s="101" t="s">
        <v>104</v>
      </c>
      <c r="D97" s="101" t="s">
        <v>71</v>
      </c>
      <c r="E97" s="101" t="s">
        <v>530</v>
      </c>
      <c r="F97" s="101"/>
      <c r="G97" s="102">
        <f>G98+G99</f>
        <v>3691.01883</v>
      </c>
      <c r="H97" s="102">
        <f>H98+H99</f>
        <v>3691.01883</v>
      </c>
    </row>
    <row r="98" spans="1:8" ht="54.75" customHeight="1">
      <c r="A98" s="95"/>
      <c r="B98" s="103" t="s">
        <v>251</v>
      </c>
      <c r="C98" s="101" t="s">
        <v>104</v>
      </c>
      <c r="D98" s="101" t="s">
        <v>71</v>
      </c>
      <c r="E98" s="101" t="s">
        <v>530</v>
      </c>
      <c r="F98" s="101" t="s">
        <v>254</v>
      </c>
      <c r="G98" s="102">
        <v>3636.01883</v>
      </c>
      <c r="H98" s="102">
        <v>3636.01883</v>
      </c>
    </row>
    <row r="99" spans="1:8" ht="29.25" customHeight="1">
      <c r="A99" s="95"/>
      <c r="B99" s="103" t="s">
        <v>252</v>
      </c>
      <c r="C99" s="101" t="s">
        <v>104</v>
      </c>
      <c r="D99" s="101" t="s">
        <v>71</v>
      </c>
      <c r="E99" s="101" t="s">
        <v>530</v>
      </c>
      <c r="F99" s="101" t="s">
        <v>255</v>
      </c>
      <c r="G99" s="102">
        <v>55</v>
      </c>
      <c r="H99" s="102">
        <v>55</v>
      </c>
    </row>
    <row r="100" spans="1:8" ht="18" customHeight="1">
      <c r="A100" s="95"/>
      <c r="B100" s="100" t="s">
        <v>531</v>
      </c>
      <c r="C100" s="101" t="s">
        <v>104</v>
      </c>
      <c r="D100" s="101" t="s">
        <v>71</v>
      </c>
      <c r="E100" s="101" t="s">
        <v>532</v>
      </c>
      <c r="F100" s="101"/>
      <c r="G100" s="102">
        <f>G101+G103</f>
        <v>100</v>
      </c>
      <c r="H100" s="102">
        <f>H101+H103</f>
        <v>100</v>
      </c>
    </row>
    <row r="101" spans="1:8" ht="81.75" customHeight="1">
      <c r="A101" s="95"/>
      <c r="B101" s="100" t="s">
        <v>533</v>
      </c>
      <c r="C101" s="101" t="s">
        <v>104</v>
      </c>
      <c r="D101" s="101" t="s">
        <v>71</v>
      </c>
      <c r="E101" s="101" t="s">
        <v>534</v>
      </c>
      <c r="F101" s="101"/>
      <c r="G101" s="102">
        <f>G102</f>
        <v>50</v>
      </c>
      <c r="H101" s="102">
        <f>H102</f>
        <v>50</v>
      </c>
    </row>
    <row r="102" spans="1:8" ht="25.5" customHeight="1">
      <c r="A102" s="95"/>
      <c r="B102" s="103" t="s">
        <v>252</v>
      </c>
      <c r="C102" s="101" t="s">
        <v>104</v>
      </c>
      <c r="D102" s="101" t="s">
        <v>71</v>
      </c>
      <c r="E102" s="101" t="s">
        <v>534</v>
      </c>
      <c r="F102" s="101" t="s">
        <v>255</v>
      </c>
      <c r="G102" s="102">
        <v>50</v>
      </c>
      <c r="H102" s="102">
        <v>50</v>
      </c>
    </row>
    <row r="103" spans="1:8" ht="54" customHeight="1">
      <c r="A103" s="95"/>
      <c r="B103" s="100" t="s">
        <v>535</v>
      </c>
      <c r="C103" s="101" t="s">
        <v>104</v>
      </c>
      <c r="D103" s="101" t="s">
        <v>71</v>
      </c>
      <c r="E103" s="101" t="s">
        <v>536</v>
      </c>
      <c r="F103" s="101"/>
      <c r="G103" s="102">
        <f>G104</f>
        <v>50</v>
      </c>
      <c r="H103" s="102">
        <f>H104</f>
        <v>50</v>
      </c>
    </row>
    <row r="104" spans="1:8" ht="27.75" customHeight="1">
      <c r="A104" s="95"/>
      <c r="B104" s="103" t="s">
        <v>252</v>
      </c>
      <c r="C104" s="101" t="s">
        <v>104</v>
      </c>
      <c r="D104" s="101" t="s">
        <v>71</v>
      </c>
      <c r="E104" s="101" t="s">
        <v>536</v>
      </c>
      <c r="F104" s="101" t="s">
        <v>255</v>
      </c>
      <c r="G104" s="102">
        <v>50</v>
      </c>
      <c r="H104" s="102">
        <v>50</v>
      </c>
    </row>
    <row r="105" spans="1:8" ht="30.75" customHeight="1">
      <c r="A105" s="108"/>
      <c r="B105" s="99" t="s">
        <v>232</v>
      </c>
      <c r="C105" s="97" t="s">
        <v>104</v>
      </c>
      <c r="D105" s="97" t="s">
        <v>129</v>
      </c>
      <c r="E105" s="97"/>
      <c r="F105" s="97"/>
      <c r="G105" s="98">
        <f>G106+G110</f>
        <v>510</v>
      </c>
      <c r="H105" s="98">
        <f>H106+H110</f>
        <v>510</v>
      </c>
    </row>
    <row r="106" spans="1:8" ht="45" customHeight="1">
      <c r="A106" s="108"/>
      <c r="B106" s="100" t="s">
        <v>566</v>
      </c>
      <c r="C106" s="101" t="s">
        <v>104</v>
      </c>
      <c r="D106" s="101" t="s">
        <v>129</v>
      </c>
      <c r="E106" s="113" t="s">
        <v>309</v>
      </c>
      <c r="F106" s="101"/>
      <c r="G106" s="102">
        <f>G108</f>
        <v>100</v>
      </c>
      <c r="H106" s="102">
        <f>H108</f>
        <v>100</v>
      </c>
    </row>
    <row r="107" spans="1:8" ht="30" customHeight="1">
      <c r="A107" s="108"/>
      <c r="B107" s="100" t="s">
        <v>376</v>
      </c>
      <c r="C107" s="101" t="s">
        <v>104</v>
      </c>
      <c r="D107" s="101" t="s">
        <v>129</v>
      </c>
      <c r="E107" s="113" t="s">
        <v>420</v>
      </c>
      <c r="F107" s="101"/>
      <c r="G107" s="102">
        <f>G108</f>
        <v>100</v>
      </c>
      <c r="H107" s="102">
        <f>H108</f>
        <v>100</v>
      </c>
    </row>
    <row r="108" spans="1:8" ht="45" customHeight="1">
      <c r="A108" s="108"/>
      <c r="B108" s="100" t="s">
        <v>353</v>
      </c>
      <c r="C108" s="101" t="s">
        <v>104</v>
      </c>
      <c r="D108" s="101" t="s">
        <v>129</v>
      </c>
      <c r="E108" s="113" t="s">
        <v>310</v>
      </c>
      <c r="F108" s="101"/>
      <c r="G108" s="102">
        <f>G109</f>
        <v>100</v>
      </c>
      <c r="H108" s="102">
        <f>H109</f>
        <v>100</v>
      </c>
    </row>
    <row r="109" spans="1:8" ht="32.25" customHeight="1">
      <c r="A109" s="108"/>
      <c r="B109" s="103" t="s">
        <v>252</v>
      </c>
      <c r="C109" s="101" t="s">
        <v>104</v>
      </c>
      <c r="D109" s="101" t="s">
        <v>129</v>
      </c>
      <c r="E109" s="113" t="s">
        <v>310</v>
      </c>
      <c r="F109" s="101" t="s">
        <v>255</v>
      </c>
      <c r="G109" s="102">
        <v>100</v>
      </c>
      <c r="H109" s="102">
        <v>100</v>
      </c>
    </row>
    <row r="110" spans="1:8" ht="39.75" customHeight="1">
      <c r="A110" s="108"/>
      <c r="B110" s="100" t="s">
        <v>567</v>
      </c>
      <c r="C110" s="101" t="s">
        <v>104</v>
      </c>
      <c r="D110" s="101" t="s">
        <v>129</v>
      </c>
      <c r="E110" s="113" t="s">
        <v>311</v>
      </c>
      <c r="F110" s="101"/>
      <c r="G110" s="102">
        <f>G112</f>
        <v>410</v>
      </c>
      <c r="H110" s="102">
        <f>H112</f>
        <v>410</v>
      </c>
    </row>
    <row r="111" spans="1:8" ht="34.5" customHeight="1">
      <c r="A111" s="108"/>
      <c r="B111" s="100" t="s">
        <v>377</v>
      </c>
      <c r="C111" s="101" t="s">
        <v>104</v>
      </c>
      <c r="D111" s="101" t="s">
        <v>129</v>
      </c>
      <c r="E111" s="113" t="s">
        <v>421</v>
      </c>
      <c r="F111" s="101"/>
      <c r="G111" s="102">
        <f>G112</f>
        <v>410</v>
      </c>
      <c r="H111" s="102">
        <f>H112</f>
        <v>410</v>
      </c>
    </row>
    <row r="112" spans="1:8" ht="45" customHeight="1">
      <c r="A112" s="108"/>
      <c r="B112" s="100" t="s">
        <v>353</v>
      </c>
      <c r="C112" s="101" t="s">
        <v>104</v>
      </c>
      <c r="D112" s="101" t="s">
        <v>129</v>
      </c>
      <c r="E112" s="113" t="s">
        <v>312</v>
      </c>
      <c r="F112" s="101"/>
      <c r="G112" s="102">
        <f>G113</f>
        <v>410</v>
      </c>
      <c r="H112" s="102">
        <f>H113</f>
        <v>410</v>
      </c>
    </row>
    <row r="113" spans="1:8" ht="30.75" customHeight="1">
      <c r="A113" s="108"/>
      <c r="B113" s="103" t="s">
        <v>252</v>
      </c>
      <c r="C113" s="101" t="s">
        <v>104</v>
      </c>
      <c r="D113" s="101" t="s">
        <v>129</v>
      </c>
      <c r="E113" s="113" t="s">
        <v>313</v>
      </c>
      <c r="F113" s="101" t="s">
        <v>255</v>
      </c>
      <c r="G113" s="102">
        <v>410</v>
      </c>
      <c r="H113" s="102">
        <v>410</v>
      </c>
    </row>
    <row r="114" spans="1:8" ht="15.75" customHeight="1">
      <c r="A114" s="95"/>
      <c r="B114" s="104" t="s">
        <v>194</v>
      </c>
      <c r="C114" s="97" t="s">
        <v>104</v>
      </c>
      <c r="D114" s="97" t="s">
        <v>195</v>
      </c>
      <c r="E114" s="97"/>
      <c r="F114" s="97"/>
      <c r="G114" s="98">
        <f>G115</f>
        <v>98025.07577</v>
      </c>
      <c r="H114" s="98">
        <f>H115</f>
        <v>98019.17577</v>
      </c>
    </row>
    <row r="115" spans="1:8" ht="28.5" customHeight="1">
      <c r="A115" s="95"/>
      <c r="B115" s="105" t="s">
        <v>584</v>
      </c>
      <c r="C115" s="101" t="s">
        <v>104</v>
      </c>
      <c r="D115" s="101" t="s">
        <v>195</v>
      </c>
      <c r="E115" s="101" t="s">
        <v>272</v>
      </c>
      <c r="F115" s="101"/>
      <c r="G115" s="102">
        <f>G116</f>
        <v>98025.07577</v>
      </c>
      <c r="H115" s="102">
        <f>H116</f>
        <v>98019.17577</v>
      </c>
    </row>
    <row r="116" spans="1:8" ht="18.75" customHeight="1">
      <c r="A116" s="95"/>
      <c r="B116" s="105" t="s">
        <v>340</v>
      </c>
      <c r="C116" s="101" t="s">
        <v>104</v>
      </c>
      <c r="D116" s="101" t="s">
        <v>111</v>
      </c>
      <c r="E116" s="101" t="s">
        <v>272</v>
      </c>
      <c r="F116" s="101"/>
      <c r="G116" s="102">
        <f>G117+G122</f>
        <v>98025.07577</v>
      </c>
      <c r="H116" s="102">
        <f>H117+H122</f>
        <v>98019.17577</v>
      </c>
    </row>
    <row r="117" spans="1:8" ht="16.5" customHeight="1">
      <c r="A117" s="95"/>
      <c r="B117" s="100" t="s">
        <v>341</v>
      </c>
      <c r="C117" s="101" t="s">
        <v>104</v>
      </c>
      <c r="D117" s="101" t="s">
        <v>195</v>
      </c>
      <c r="E117" s="101" t="s">
        <v>273</v>
      </c>
      <c r="F117" s="101"/>
      <c r="G117" s="102">
        <f>G118</f>
        <v>66661.07577</v>
      </c>
      <c r="H117" s="102">
        <f>H118</f>
        <v>66655.17577</v>
      </c>
    </row>
    <row r="118" spans="1:8" ht="52.5" customHeight="1">
      <c r="A118" s="95"/>
      <c r="B118" s="100" t="s">
        <v>342</v>
      </c>
      <c r="C118" s="101" t="s">
        <v>104</v>
      </c>
      <c r="D118" s="101" t="s">
        <v>195</v>
      </c>
      <c r="E118" s="101" t="s">
        <v>274</v>
      </c>
      <c r="F118" s="101"/>
      <c r="G118" s="102">
        <f>G119+G120+G121</f>
        <v>66661.07577</v>
      </c>
      <c r="H118" s="102">
        <f>H119+H120+H121</f>
        <v>66655.17577</v>
      </c>
    </row>
    <row r="119" spans="1:8" ht="56.25" customHeight="1">
      <c r="A119" s="95"/>
      <c r="B119" s="103" t="s">
        <v>251</v>
      </c>
      <c r="C119" s="101" t="s">
        <v>104</v>
      </c>
      <c r="D119" s="101" t="s">
        <v>195</v>
      </c>
      <c r="E119" s="101" t="s">
        <v>274</v>
      </c>
      <c r="F119" s="101" t="s">
        <v>254</v>
      </c>
      <c r="G119" s="102">
        <v>38981.32463</v>
      </c>
      <c r="H119" s="102">
        <v>38981.32463</v>
      </c>
    </row>
    <row r="120" spans="1:8" ht="27.75" customHeight="1">
      <c r="A120" s="95"/>
      <c r="B120" s="103" t="s">
        <v>252</v>
      </c>
      <c r="C120" s="101" t="s">
        <v>104</v>
      </c>
      <c r="D120" s="101" t="s">
        <v>195</v>
      </c>
      <c r="E120" s="101" t="s">
        <v>274</v>
      </c>
      <c r="F120" s="101" t="s">
        <v>255</v>
      </c>
      <c r="G120" s="102">
        <v>26680.21314</v>
      </c>
      <c r="H120" s="102">
        <v>26674.31314</v>
      </c>
    </row>
    <row r="121" spans="1:8" ht="15.75" customHeight="1">
      <c r="A121" s="95"/>
      <c r="B121" s="103" t="s">
        <v>253</v>
      </c>
      <c r="C121" s="101" t="s">
        <v>104</v>
      </c>
      <c r="D121" s="101" t="s">
        <v>195</v>
      </c>
      <c r="E121" s="101" t="s">
        <v>274</v>
      </c>
      <c r="F121" s="101" t="s">
        <v>256</v>
      </c>
      <c r="G121" s="102">
        <v>999.538</v>
      </c>
      <c r="H121" s="102">
        <v>999.538</v>
      </c>
    </row>
    <row r="122" spans="1:8" ht="69" customHeight="1">
      <c r="A122" s="95"/>
      <c r="B122" s="100" t="s">
        <v>343</v>
      </c>
      <c r="C122" s="101" t="s">
        <v>104</v>
      </c>
      <c r="D122" s="101" t="s">
        <v>195</v>
      </c>
      <c r="E122" s="101" t="s">
        <v>275</v>
      </c>
      <c r="F122" s="101"/>
      <c r="G122" s="102">
        <f>G123+G124</f>
        <v>31364</v>
      </c>
      <c r="H122" s="102">
        <f>H123+H124</f>
        <v>31364</v>
      </c>
    </row>
    <row r="123" spans="1:8" ht="30.75" customHeight="1">
      <c r="A123" s="95"/>
      <c r="B123" s="100" t="s">
        <v>251</v>
      </c>
      <c r="C123" s="101" t="s">
        <v>104</v>
      </c>
      <c r="D123" s="101" t="s">
        <v>195</v>
      </c>
      <c r="E123" s="101" t="s">
        <v>275</v>
      </c>
      <c r="F123" s="101" t="s">
        <v>254</v>
      </c>
      <c r="G123" s="102">
        <v>30068.417</v>
      </c>
      <c r="H123" s="102">
        <v>30068.417</v>
      </c>
    </row>
    <row r="124" spans="1:8" ht="30.75" customHeight="1">
      <c r="A124" s="95"/>
      <c r="B124" s="100" t="s">
        <v>252</v>
      </c>
      <c r="C124" s="101" t="s">
        <v>104</v>
      </c>
      <c r="D124" s="101" t="s">
        <v>195</v>
      </c>
      <c r="E124" s="101" t="s">
        <v>275</v>
      </c>
      <c r="F124" s="101" t="s">
        <v>255</v>
      </c>
      <c r="G124" s="102">
        <v>1295.583</v>
      </c>
      <c r="H124" s="102">
        <v>1295.583</v>
      </c>
    </row>
    <row r="125" spans="1:8" ht="17.25" customHeight="1">
      <c r="A125" s="95"/>
      <c r="B125" s="96" t="s">
        <v>190</v>
      </c>
      <c r="C125" s="97" t="s">
        <v>104</v>
      </c>
      <c r="D125" s="97" t="s">
        <v>191</v>
      </c>
      <c r="E125" s="97"/>
      <c r="F125" s="97"/>
      <c r="G125" s="98">
        <f>G126</f>
        <v>122139.3565</v>
      </c>
      <c r="H125" s="98">
        <f>H126</f>
        <v>121139.3565</v>
      </c>
    </row>
    <row r="126" spans="1:8" ht="27.75" customHeight="1">
      <c r="A126" s="95"/>
      <c r="B126" s="105" t="s">
        <v>588</v>
      </c>
      <c r="C126" s="101" t="s">
        <v>104</v>
      </c>
      <c r="D126" s="101" t="s">
        <v>191</v>
      </c>
      <c r="E126" s="101" t="s">
        <v>272</v>
      </c>
      <c r="F126" s="101"/>
      <c r="G126" s="102">
        <f>G127</f>
        <v>122139.3565</v>
      </c>
      <c r="H126" s="102">
        <f>H127</f>
        <v>121139.3565</v>
      </c>
    </row>
    <row r="127" spans="1:8" ht="18.75" customHeight="1">
      <c r="A127" s="95"/>
      <c r="B127" s="105" t="s">
        <v>344</v>
      </c>
      <c r="C127" s="101" t="s">
        <v>104</v>
      </c>
      <c r="D127" s="101" t="s">
        <v>191</v>
      </c>
      <c r="E127" s="101" t="s">
        <v>272</v>
      </c>
      <c r="F127" s="101"/>
      <c r="G127" s="102">
        <f>G129+G133+G136+G139</f>
        <v>122139.3565</v>
      </c>
      <c r="H127" s="102">
        <f>H129+H133+H136+H139</f>
        <v>121139.3565</v>
      </c>
    </row>
    <row r="128" spans="1:8" ht="21" customHeight="1">
      <c r="A128" s="95"/>
      <c r="B128" s="100" t="s">
        <v>345</v>
      </c>
      <c r="C128" s="101" t="s">
        <v>104</v>
      </c>
      <c r="D128" s="101" t="s">
        <v>191</v>
      </c>
      <c r="E128" s="101" t="s">
        <v>276</v>
      </c>
      <c r="F128" s="101"/>
      <c r="G128" s="102">
        <f>G129</f>
        <v>17524.3565</v>
      </c>
      <c r="H128" s="102">
        <f>H129</f>
        <v>16524.3565</v>
      </c>
    </row>
    <row r="129" spans="1:8" ht="54.75" customHeight="1">
      <c r="A129" s="95"/>
      <c r="B129" s="100" t="s">
        <v>342</v>
      </c>
      <c r="C129" s="101" t="s">
        <v>104</v>
      </c>
      <c r="D129" s="101" t="s">
        <v>191</v>
      </c>
      <c r="E129" s="101" t="s">
        <v>277</v>
      </c>
      <c r="F129" s="101"/>
      <c r="G129" s="102">
        <f>G130+G131+G132</f>
        <v>17524.3565</v>
      </c>
      <c r="H129" s="102">
        <f>H130+H131+H132</f>
        <v>16524.3565</v>
      </c>
    </row>
    <row r="130" spans="1:8" ht="54.75" customHeight="1">
      <c r="A130" s="95"/>
      <c r="B130" s="103" t="s">
        <v>251</v>
      </c>
      <c r="C130" s="101" t="s">
        <v>104</v>
      </c>
      <c r="D130" s="101" t="s">
        <v>191</v>
      </c>
      <c r="E130" s="101" t="s">
        <v>277</v>
      </c>
      <c r="F130" s="101" t="s">
        <v>254</v>
      </c>
      <c r="G130" s="102">
        <v>3500</v>
      </c>
      <c r="H130" s="102">
        <v>3500</v>
      </c>
    </row>
    <row r="131" spans="1:8" ht="27.75" customHeight="1">
      <c r="A131" s="95"/>
      <c r="B131" s="103" t="s">
        <v>252</v>
      </c>
      <c r="C131" s="101" t="s">
        <v>104</v>
      </c>
      <c r="D131" s="101" t="s">
        <v>191</v>
      </c>
      <c r="E131" s="101" t="s">
        <v>277</v>
      </c>
      <c r="F131" s="101" t="s">
        <v>255</v>
      </c>
      <c r="G131" s="102">
        <f>13777.9205-900</f>
        <v>12877.9205</v>
      </c>
      <c r="H131" s="102">
        <f>12777.9205-900</f>
        <v>11877.9205</v>
      </c>
    </row>
    <row r="132" spans="1:8" ht="18.75" customHeight="1">
      <c r="A132" s="95"/>
      <c r="B132" s="103" t="s">
        <v>253</v>
      </c>
      <c r="C132" s="101" t="s">
        <v>104</v>
      </c>
      <c r="D132" s="101" t="s">
        <v>191</v>
      </c>
      <c r="E132" s="101" t="s">
        <v>277</v>
      </c>
      <c r="F132" s="101" t="s">
        <v>256</v>
      </c>
      <c r="G132" s="102">
        <v>1146.436</v>
      </c>
      <c r="H132" s="102">
        <v>1146.436</v>
      </c>
    </row>
    <row r="133" spans="1:8" ht="93" customHeight="1">
      <c r="A133" s="95"/>
      <c r="B133" s="116" t="s">
        <v>346</v>
      </c>
      <c r="C133" s="101" t="s">
        <v>104</v>
      </c>
      <c r="D133" s="101" t="s">
        <v>191</v>
      </c>
      <c r="E133" s="101" t="s">
        <v>278</v>
      </c>
      <c r="F133" s="101"/>
      <c r="G133" s="102">
        <f>G134+G135</f>
        <v>95153</v>
      </c>
      <c r="H133" s="102">
        <f>H134+H135</f>
        <v>95153</v>
      </c>
    </row>
    <row r="134" spans="1:8" ht="57" customHeight="1">
      <c r="A134" s="95"/>
      <c r="B134" s="103" t="s">
        <v>251</v>
      </c>
      <c r="C134" s="101" t="s">
        <v>104</v>
      </c>
      <c r="D134" s="101" t="s">
        <v>191</v>
      </c>
      <c r="E134" s="101" t="s">
        <v>278</v>
      </c>
      <c r="F134" s="101" t="s">
        <v>254</v>
      </c>
      <c r="G134" s="102">
        <v>93036.289</v>
      </c>
      <c r="H134" s="102">
        <v>93036.289</v>
      </c>
    </row>
    <row r="135" spans="1:8" ht="30" customHeight="1">
      <c r="A135" s="95"/>
      <c r="B135" s="103" t="s">
        <v>252</v>
      </c>
      <c r="C135" s="101" t="s">
        <v>104</v>
      </c>
      <c r="D135" s="101" t="s">
        <v>191</v>
      </c>
      <c r="E135" s="101" t="s">
        <v>278</v>
      </c>
      <c r="F135" s="101" t="s">
        <v>255</v>
      </c>
      <c r="G135" s="102">
        <v>2116.711</v>
      </c>
      <c r="H135" s="102">
        <v>2116.711</v>
      </c>
    </row>
    <row r="136" spans="1:8" ht="56.25" customHeight="1">
      <c r="A136" s="95"/>
      <c r="B136" s="116" t="s">
        <v>347</v>
      </c>
      <c r="C136" s="101" t="s">
        <v>104</v>
      </c>
      <c r="D136" s="101" t="s">
        <v>191</v>
      </c>
      <c r="E136" s="101" t="s">
        <v>279</v>
      </c>
      <c r="F136" s="106"/>
      <c r="G136" s="102">
        <f>G137+G138</f>
        <v>8685</v>
      </c>
      <c r="H136" s="102">
        <f>H137+H138</f>
        <v>8685</v>
      </c>
    </row>
    <row r="137" spans="1:8" ht="29.25" customHeight="1">
      <c r="A137" s="95"/>
      <c r="B137" s="103" t="s">
        <v>252</v>
      </c>
      <c r="C137" s="101" t="s">
        <v>104</v>
      </c>
      <c r="D137" s="101" t="s">
        <v>191</v>
      </c>
      <c r="E137" s="101" t="s">
        <v>279</v>
      </c>
      <c r="F137" s="101" t="s">
        <v>255</v>
      </c>
      <c r="G137" s="102">
        <v>7800</v>
      </c>
      <c r="H137" s="102">
        <v>7800</v>
      </c>
    </row>
    <row r="138" spans="1:8" ht="23.25" customHeight="1">
      <c r="A138" s="95"/>
      <c r="B138" s="100" t="s">
        <v>73</v>
      </c>
      <c r="C138" s="101" t="s">
        <v>104</v>
      </c>
      <c r="D138" s="101" t="s">
        <v>191</v>
      </c>
      <c r="E138" s="101" t="s">
        <v>279</v>
      </c>
      <c r="F138" s="101" t="s">
        <v>74</v>
      </c>
      <c r="G138" s="102">
        <v>885</v>
      </c>
      <c r="H138" s="102">
        <v>885</v>
      </c>
    </row>
    <row r="139" spans="1:8" ht="57.75" customHeight="1">
      <c r="A139" s="95"/>
      <c r="B139" s="100" t="s">
        <v>348</v>
      </c>
      <c r="C139" s="101" t="s">
        <v>104</v>
      </c>
      <c r="D139" s="101" t="s">
        <v>191</v>
      </c>
      <c r="E139" s="101" t="s">
        <v>280</v>
      </c>
      <c r="F139" s="101"/>
      <c r="G139" s="102">
        <f>G140</f>
        <v>777</v>
      </c>
      <c r="H139" s="102">
        <f>H140</f>
        <v>777</v>
      </c>
    </row>
    <row r="140" spans="1:8" ht="53.25" customHeight="1">
      <c r="A140" s="95"/>
      <c r="B140" s="103" t="s">
        <v>251</v>
      </c>
      <c r="C140" s="101" t="s">
        <v>104</v>
      </c>
      <c r="D140" s="101" t="s">
        <v>191</v>
      </c>
      <c r="E140" s="101" t="s">
        <v>280</v>
      </c>
      <c r="F140" s="101" t="s">
        <v>254</v>
      </c>
      <c r="G140" s="102">
        <v>777</v>
      </c>
      <c r="H140" s="102">
        <v>777</v>
      </c>
    </row>
    <row r="141" spans="1:8" ht="21" customHeight="1">
      <c r="A141" s="95"/>
      <c r="B141" s="99" t="s">
        <v>537</v>
      </c>
      <c r="C141" s="97" t="s">
        <v>104</v>
      </c>
      <c r="D141" s="97" t="s">
        <v>538</v>
      </c>
      <c r="E141" s="106"/>
      <c r="F141" s="106"/>
      <c r="G141" s="98">
        <f>G142</f>
        <v>1244</v>
      </c>
      <c r="H141" s="98">
        <f>H142</f>
        <v>1244</v>
      </c>
    </row>
    <row r="142" spans="1:8" ht="91.5" customHeight="1">
      <c r="A142" s="95"/>
      <c r="B142" s="116" t="s">
        <v>346</v>
      </c>
      <c r="C142" s="101" t="s">
        <v>104</v>
      </c>
      <c r="D142" s="101" t="s">
        <v>538</v>
      </c>
      <c r="E142" s="101" t="s">
        <v>278</v>
      </c>
      <c r="F142" s="101"/>
      <c r="G142" s="102">
        <f>G143</f>
        <v>1244</v>
      </c>
      <c r="H142" s="102">
        <f>H143</f>
        <v>1244</v>
      </c>
    </row>
    <row r="143" spans="1:8" ht="51.75" customHeight="1">
      <c r="A143" s="95"/>
      <c r="B143" s="103" t="s">
        <v>251</v>
      </c>
      <c r="C143" s="101" t="s">
        <v>104</v>
      </c>
      <c r="D143" s="101" t="s">
        <v>538</v>
      </c>
      <c r="E143" s="101" t="s">
        <v>278</v>
      </c>
      <c r="F143" s="101" t="s">
        <v>254</v>
      </c>
      <c r="G143" s="102">
        <v>1244</v>
      </c>
      <c r="H143" s="102">
        <v>1244</v>
      </c>
    </row>
    <row r="144" spans="1:8" ht="18.75" customHeight="1">
      <c r="A144" s="95"/>
      <c r="B144" s="99" t="s">
        <v>158</v>
      </c>
      <c r="C144" s="97" t="s">
        <v>104</v>
      </c>
      <c r="D144" s="97" t="s">
        <v>192</v>
      </c>
      <c r="E144" s="106"/>
      <c r="F144" s="106"/>
      <c r="G144" s="98">
        <f>G146</f>
        <v>600</v>
      </c>
      <c r="H144" s="98">
        <f>H146</f>
        <v>600</v>
      </c>
    </row>
    <row r="145" spans="1:8" ht="30" customHeight="1">
      <c r="A145" s="95"/>
      <c r="B145" s="103" t="s">
        <v>740</v>
      </c>
      <c r="C145" s="101" t="s">
        <v>104</v>
      </c>
      <c r="D145" s="101" t="s">
        <v>192</v>
      </c>
      <c r="E145" s="101" t="s">
        <v>272</v>
      </c>
      <c r="F145" s="97"/>
      <c r="G145" s="102">
        <f>G146</f>
        <v>600</v>
      </c>
      <c r="H145" s="102">
        <f>H146</f>
        <v>600</v>
      </c>
    </row>
    <row r="146" spans="1:8" ht="36" customHeight="1">
      <c r="A146" s="95"/>
      <c r="B146" s="103" t="s">
        <v>349</v>
      </c>
      <c r="C146" s="101" t="s">
        <v>104</v>
      </c>
      <c r="D146" s="101" t="s">
        <v>192</v>
      </c>
      <c r="E146" s="101" t="s">
        <v>272</v>
      </c>
      <c r="F146" s="101"/>
      <c r="G146" s="102">
        <f>G148</f>
        <v>600</v>
      </c>
      <c r="H146" s="102">
        <f>H148</f>
        <v>600</v>
      </c>
    </row>
    <row r="147" spans="1:8" ht="35.25" customHeight="1">
      <c r="A147" s="95"/>
      <c r="B147" s="103" t="s">
        <v>350</v>
      </c>
      <c r="C147" s="101" t="s">
        <v>104</v>
      </c>
      <c r="D147" s="101" t="s">
        <v>192</v>
      </c>
      <c r="E147" s="101" t="s">
        <v>440</v>
      </c>
      <c r="F147" s="101"/>
      <c r="G147" s="102">
        <f>G149</f>
        <v>600</v>
      </c>
      <c r="H147" s="102">
        <f>H149</f>
        <v>600</v>
      </c>
    </row>
    <row r="148" spans="1:8" ht="45.75" customHeight="1">
      <c r="A148" s="95"/>
      <c r="B148" s="103" t="s">
        <v>351</v>
      </c>
      <c r="C148" s="101" t="s">
        <v>104</v>
      </c>
      <c r="D148" s="101" t="s">
        <v>192</v>
      </c>
      <c r="E148" s="101" t="s">
        <v>281</v>
      </c>
      <c r="F148" s="101"/>
      <c r="G148" s="102">
        <f>G149</f>
        <v>600</v>
      </c>
      <c r="H148" s="102">
        <f>H149</f>
        <v>600</v>
      </c>
    </row>
    <row r="149" spans="1:8" ht="27" customHeight="1">
      <c r="A149" s="95"/>
      <c r="B149" s="103" t="s">
        <v>252</v>
      </c>
      <c r="C149" s="101" t="s">
        <v>104</v>
      </c>
      <c r="D149" s="101" t="s">
        <v>192</v>
      </c>
      <c r="E149" s="101" t="s">
        <v>281</v>
      </c>
      <c r="F149" s="101" t="s">
        <v>255</v>
      </c>
      <c r="G149" s="102">
        <f>500+100</f>
        <v>600</v>
      </c>
      <c r="H149" s="102">
        <f>500+100</f>
        <v>600</v>
      </c>
    </row>
    <row r="150" spans="1:8" ht="21" customHeight="1">
      <c r="A150" s="95"/>
      <c r="B150" s="99" t="s">
        <v>22</v>
      </c>
      <c r="C150" s="97" t="s">
        <v>104</v>
      </c>
      <c r="D150" s="97" t="s">
        <v>23</v>
      </c>
      <c r="E150" s="97"/>
      <c r="F150" s="97"/>
      <c r="G150" s="98">
        <f>G151</f>
        <v>2237</v>
      </c>
      <c r="H150" s="98">
        <f>H151</f>
        <v>2237</v>
      </c>
    </row>
    <row r="151" spans="1:8" ht="30.75" customHeight="1">
      <c r="A151" s="95"/>
      <c r="B151" s="103" t="s">
        <v>741</v>
      </c>
      <c r="C151" s="101" t="s">
        <v>104</v>
      </c>
      <c r="D151" s="101" t="s">
        <v>23</v>
      </c>
      <c r="E151" s="101" t="s">
        <v>272</v>
      </c>
      <c r="F151" s="101"/>
      <c r="G151" s="102">
        <f>G152+G159</f>
        <v>2237</v>
      </c>
      <c r="H151" s="102">
        <f>H152+H159</f>
        <v>2237</v>
      </c>
    </row>
    <row r="152" spans="1:8" ht="20.25" customHeight="1">
      <c r="A152" s="95"/>
      <c r="B152" s="103" t="s">
        <v>344</v>
      </c>
      <c r="C152" s="101" t="s">
        <v>104</v>
      </c>
      <c r="D152" s="101" t="s">
        <v>23</v>
      </c>
      <c r="E152" s="101" t="s">
        <v>272</v>
      </c>
      <c r="F152" s="101"/>
      <c r="G152" s="102">
        <f>G153</f>
        <v>1672.5</v>
      </c>
      <c r="H152" s="102">
        <f>H153</f>
        <v>1672.5</v>
      </c>
    </row>
    <row r="153" spans="1:8" ht="20.25" customHeight="1">
      <c r="A153" s="95"/>
      <c r="B153" s="103" t="s">
        <v>352</v>
      </c>
      <c r="C153" s="101" t="s">
        <v>104</v>
      </c>
      <c r="D153" s="101" t="s">
        <v>23</v>
      </c>
      <c r="E153" s="101" t="s">
        <v>276</v>
      </c>
      <c r="F153" s="101"/>
      <c r="G153" s="102">
        <f>G154+G156</f>
        <v>1672.5</v>
      </c>
      <c r="H153" s="102">
        <f>H154+H156</f>
        <v>1672.5</v>
      </c>
    </row>
    <row r="154" spans="1:8" ht="44.25" customHeight="1">
      <c r="A154" s="95"/>
      <c r="B154" s="103" t="s">
        <v>353</v>
      </c>
      <c r="C154" s="101" t="s">
        <v>104</v>
      </c>
      <c r="D154" s="101" t="s">
        <v>23</v>
      </c>
      <c r="E154" s="101" t="s">
        <v>282</v>
      </c>
      <c r="F154" s="101"/>
      <c r="G154" s="102">
        <f>G155</f>
        <v>181</v>
      </c>
      <c r="H154" s="102">
        <f>H155</f>
        <v>181</v>
      </c>
    </row>
    <row r="155" spans="1:8" ht="31.5" customHeight="1">
      <c r="A155" s="95"/>
      <c r="B155" s="103" t="s">
        <v>252</v>
      </c>
      <c r="C155" s="101" t="s">
        <v>104</v>
      </c>
      <c r="D155" s="101" t="s">
        <v>23</v>
      </c>
      <c r="E155" s="101" t="s">
        <v>282</v>
      </c>
      <c r="F155" s="101" t="s">
        <v>255</v>
      </c>
      <c r="G155" s="102">
        <v>181</v>
      </c>
      <c r="H155" s="102">
        <v>181</v>
      </c>
    </row>
    <row r="156" spans="1:8" ht="47.25" customHeight="1">
      <c r="A156" s="95"/>
      <c r="B156" s="103" t="s">
        <v>353</v>
      </c>
      <c r="C156" s="101" t="s">
        <v>104</v>
      </c>
      <c r="D156" s="101" t="s">
        <v>23</v>
      </c>
      <c r="E156" s="101" t="s">
        <v>315</v>
      </c>
      <c r="F156" s="101"/>
      <c r="G156" s="102">
        <f>G157+G158</f>
        <v>1491.5</v>
      </c>
      <c r="H156" s="102">
        <f>H157+H158</f>
        <v>1491.5</v>
      </c>
    </row>
    <row r="157" spans="1:8" ht="27.75" customHeight="1">
      <c r="A157" s="95"/>
      <c r="B157" s="103" t="s">
        <v>252</v>
      </c>
      <c r="C157" s="101" t="s">
        <v>104</v>
      </c>
      <c r="D157" s="101" t="s">
        <v>23</v>
      </c>
      <c r="E157" s="101" t="s">
        <v>315</v>
      </c>
      <c r="F157" s="101" t="s">
        <v>255</v>
      </c>
      <c r="G157" s="102">
        <v>695</v>
      </c>
      <c r="H157" s="102">
        <v>695</v>
      </c>
    </row>
    <row r="158" spans="1:8" ht="29.25" customHeight="1">
      <c r="A158" s="95"/>
      <c r="B158" s="103" t="s">
        <v>31</v>
      </c>
      <c r="C158" s="101" t="s">
        <v>104</v>
      </c>
      <c r="D158" s="101" t="s">
        <v>23</v>
      </c>
      <c r="E158" s="101" t="s">
        <v>315</v>
      </c>
      <c r="F158" s="101" t="s">
        <v>72</v>
      </c>
      <c r="G158" s="102">
        <v>796.5</v>
      </c>
      <c r="H158" s="102">
        <v>796.5</v>
      </c>
    </row>
    <row r="159" spans="1:8" ht="32.25" customHeight="1">
      <c r="A159" s="95"/>
      <c r="B159" s="103" t="s">
        <v>354</v>
      </c>
      <c r="C159" s="101" t="s">
        <v>104</v>
      </c>
      <c r="D159" s="101" t="s">
        <v>23</v>
      </c>
      <c r="E159" s="101" t="s">
        <v>272</v>
      </c>
      <c r="F159" s="101"/>
      <c r="G159" s="102">
        <f>G160</f>
        <v>564.5</v>
      </c>
      <c r="H159" s="102">
        <f>H160</f>
        <v>564.5</v>
      </c>
    </row>
    <row r="160" spans="1:8" ht="27.75" customHeight="1">
      <c r="A160" s="95"/>
      <c r="B160" s="103" t="s">
        <v>355</v>
      </c>
      <c r="C160" s="101" t="s">
        <v>104</v>
      </c>
      <c r="D160" s="101" t="s">
        <v>23</v>
      </c>
      <c r="E160" s="101" t="s">
        <v>283</v>
      </c>
      <c r="F160" s="101"/>
      <c r="G160" s="102">
        <f>G161+G163</f>
        <v>564.5</v>
      </c>
      <c r="H160" s="102">
        <f>H161+H163</f>
        <v>564.5</v>
      </c>
    </row>
    <row r="161" spans="1:8" ht="49.5" customHeight="1">
      <c r="A161" s="108"/>
      <c r="B161" s="103" t="s">
        <v>351</v>
      </c>
      <c r="C161" s="101" t="s">
        <v>104</v>
      </c>
      <c r="D161" s="101" t="s">
        <v>23</v>
      </c>
      <c r="E161" s="101" t="s">
        <v>316</v>
      </c>
      <c r="F161" s="101"/>
      <c r="G161" s="102">
        <f>G162</f>
        <v>90</v>
      </c>
      <c r="H161" s="102">
        <f>H162</f>
        <v>90</v>
      </c>
    </row>
    <row r="162" spans="1:8" ht="31.5" customHeight="1">
      <c r="A162" s="108"/>
      <c r="B162" s="103" t="s">
        <v>252</v>
      </c>
      <c r="C162" s="101" t="s">
        <v>104</v>
      </c>
      <c r="D162" s="101" t="s">
        <v>23</v>
      </c>
      <c r="E162" s="101" t="s">
        <v>316</v>
      </c>
      <c r="F162" s="101" t="s">
        <v>255</v>
      </c>
      <c r="G162" s="102">
        <v>90</v>
      </c>
      <c r="H162" s="102">
        <v>90</v>
      </c>
    </row>
    <row r="163" spans="1:8" ht="46.5" customHeight="1">
      <c r="A163" s="95"/>
      <c r="B163" s="103" t="s">
        <v>351</v>
      </c>
      <c r="C163" s="101" t="s">
        <v>104</v>
      </c>
      <c r="D163" s="101" t="s">
        <v>23</v>
      </c>
      <c r="E163" s="101" t="s">
        <v>284</v>
      </c>
      <c r="F163" s="101"/>
      <c r="G163" s="102">
        <f>G164</f>
        <v>474.5</v>
      </c>
      <c r="H163" s="102">
        <f>H164</f>
        <v>474.5</v>
      </c>
    </row>
    <row r="164" spans="1:8" ht="28.5" customHeight="1">
      <c r="A164" s="95"/>
      <c r="B164" s="103" t="s">
        <v>252</v>
      </c>
      <c r="C164" s="101" t="s">
        <v>104</v>
      </c>
      <c r="D164" s="101" t="s">
        <v>23</v>
      </c>
      <c r="E164" s="101" t="s">
        <v>284</v>
      </c>
      <c r="F164" s="101" t="s">
        <v>255</v>
      </c>
      <c r="G164" s="102">
        <v>474.5</v>
      </c>
      <c r="H164" s="102">
        <v>474.5</v>
      </c>
    </row>
    <row r="165" spans="1:8" ht="16.5" customHeight="1">
      <c r="A165" s="95"/>
      <c r="B165" s="99" t="s">
        <v>24</v>
      </c>
      <c r="C165" s="97" t="s">
        <v>104</v>
      </c>
      <c r="D165" s="97" t="s">
        <v>25</v>
      </c>
      <c r="E165" s="97"/>
      <c r="F165" s="97"/>
      <c r="G165" s="98">
        <f>G166</f>
        <v>1229</v>
      </c>
      <c r="H165" s="98">
        <f>H166</f>
        <v>1000</v>
      </c>
    </row>
    <row r="166" spans="1:8" ht="27.75" customHeight="1">
      <c r="A166" s="95"/>
      <c r="B166" s="105" t="s">
        <v>401</v>
      </c>
      <c r="C166" s="101" t="s">
        <v>104</v>
      </c>
      <c r="D166" s="101" t="s">
        <v>25</v>
      </c>
      <c r="E166" s="101" t="s">
        <v>317</v>
      </c>
      <c r="F166" s="101"/>
      <c r="G166" s="102">
        <f>G167</f>
        <v>1229</v>
      </c>
      <c r="H166" s="102">
        <f>H167</f>
        <v>1000</v>
      </c>
    </row>
    <row r="167" spans="1:8" ht="28.5" customHeight="1">
      <c r="A167" s="95"/>
      <c r="B167" s="105" t="s">
        <v>382</v>
      </c>
      <c r="C167" s="101" t="s">
        <v>104</v>
      </c>
      <c r="D167" s="101" t="s">
        <v>25</v>
      </c>
      <c r="E167" s="101" t="s">
        <v>318</v>
      </c>
      <c r="F167" s="101"/>
      <c r="G167" s="102">
        <f>G168+G173+G171</f>
        <v>1229</v>
      </c>
      <c r="H167" s="102">
        <f>H169</f>
        <v>1000</v>
      </c>
    </row>
    <row r="168" spans="1:8" ht="34.5" customHeight="1">
      <c r="A168" s="95"/>
      <c r="B168" s="105" t="s">
        <v>383</v>
      </c>
      <c r="C168" s="101" t="s">
        <v>104</v>
      </c>
      <c r="D168" s="101" t="s">
        <v>25</v>
      </c>
      <c r="E168" s="101" t="s">
        <v>742</v>
      </c>
      <c r="F168" s="101"/>
      <c r="G168" s="102">
        <f>G169</f>
        <v>1000</v>
      </c>
      <c r="H168" s="102">
        <f>H169</f>
        <v>1000</v>
      </c>
    </row>
    <row r="169" spans="1:8" ht="48" customHeight="1">
      <c r="A169" s="95"/>
      <c r="B169" s="105" t="s">
        <v>351</v>
      </c>
      <c r="C169" s="101" t="s">
        <v>104</v>
      </c>
      <c r="D169" s="101" t="s">
        <v>25</v>
      </c>
      <c r="E169" s="101" t="s">
        <v>319</v>
      </c>
      <c r="F169" s="101"/>
      <c r="G169" s="102">
        <f>G170</f>
        <v>1000</v>
      </c>
      <c r="H169" s="102">
        <f>H170</f>
        <v>1000</v>
      </c>
    </row>
    <row r="170" spans="1:8" ht="30" customHeight="1">
      <c r="A170" s="95"/>
      <c r="B170" s="100" t="s">
        <v>31</v>
      </c>
      <c r="C170" s="101" t="s">
        <v>104</v>
      </c>
      <c r="D170" s="101" t="s">
        <v>25</v>
      </c>
      <c r="E170" s="101" t="s">
        <v>319</v>
      </c>
      <c r="F170" s="101" t="s">
        <v>72</v>
      </c>
      <c r="G170" s="102">
        <v>1000</v>
      </c>
      <c r="H170" s="102">
        <v>1000</v>
      </c>
    </row>
    <row r="171" spans="1:8" ht="53.25" customHeight="1">
      <c r="A171" s="95"/>
      <c r="B171" s="105" t="s">
        <v>782</v>
      </c>
      <c r="C171" s="101" t="s">
        <v>104</v>
      </c>
      <c r="D171" s="101" t="s">
        <v>25</v>
      </c>
      <c r="E171" s="101" t="s">
        <v>690</v>
      </c>
      <c r="F171" s="101"/>
      <c r="G171" s="102">
        <f>G172</f>
        <v>167</v>
      </c>
      <c r="H171" s="237"/>
    </row>
    <row r="172" spans="1:8" ht="30" customHeight="1">
      <c r="A172" s="95"/>
      <c r="B172" s="100" t="s">
        <v>31</v>
      </c>
      <c r="C172" s="101" t="s">
        <v>104</v>
      </c>
      <c r="D172" s="101" t="s">
        <v>25</v>
      </c>
      <c r="E172" s="101" t="s">
        <v>690</v>
      </c>
      <c r="F172" s="101" t="s">
        <v>72</v>
      </c>
      <c r="G172" s="102">
        <v>167</v>
      </c>
      <c r="H172" s="237"/>
    </row>
    <row r="173" spans="1:8" ht="33" customHeight="1">
      <c r="A173" s="95"/>
      <c r="B173" s="105" t="s">
        <v>781</v>
      </c>
      <c r="C173" s="101" t="s">
        <v>104</v>
      </c>
      <c r="D173" s="101" t="s">
        <v>25</v>
      </c>
      <c r="E173" s="101" t="s">
        <v>694</v>
      </c>
      <c r="F173" s="101"/>
      <c r="G173" s="102">
        <f>G174</f>
        <v>62</v>
      </c>
      <c r="H173" s="237"/>
    </row>
    <row r="174" spans="1:8" ht="33" customHeight="1">
      <c r="A174" s="95"/>
      <c r="B174" s="100" t="s">
        <v>31</v>
      </c>
      <c r="C174" s="101" t="s">
        <v>104</v>
      </c>
      <c r="D174" s="101" t="s">
        <v>25</v>
      </c>
      <c r="E174" s="101" t="s">
        <v>694</v>
      </c>
      <c r="F174" s="101" t="s">
        <v>72</v>
      </c>
      <c r="G174" s="102">
        <v>62</v>
      </c>
      <c r="H174" s="237"/>
    </row>
    <row r="175" spans="1:8" ht="24" customHeight="1">
      <c r="A175" s="108"/>
      <c r="B175" s="104" t="s">
        <v>132</v>
      </c>
      <c r="C175" s="97" t="s">
        <v>104</v>
      </c>
      <c r="D175" s="97" t="s">
        <v>156</v>
      </c>
      <c r="E175" s="115"/>
      <c r="F175" s="115"/>
      <c r="G175" s="98">
        <f>G176</f>
        <v>9457.505</v>
      </c>
      <c r="H175" s="98">
        <f>H176</f>
        <v>9457.505</v>
      </c>
    </row>
    <row r="176" spans="1:8" ht="33" customHeight="1">
      <c r="A176" s="108"/>
      <c r="B176" s="105" t="s">
        <v>401</v>
      </c>
      <c r="C176" s="101" t="s">
        <v>104</v>
      </c>
      <c r="D176" s="101" t="s">
        <v>156</v>
      </c>
      <c r="E176" s="101" t="s">
        <v>317</v>
      </c>
      <c r="F176" s="106"/>
      <c r="G176" s="102">
        <f>G177</f>
        <v>9457.505</v>
      </c>
      <c r="H176" s="102">
        <f>H177</f>
        <v>9457.505</v>
      </c>
    </row>
    <row r="177" spans="1:8" ht="17.25" customHeight="1">
      <c r="A177" s="108"/>
      <c r="B177" s="105" t="s">
        <v>384</v>
      </c>
      <c r="C177" s="101" t="s">
        <v>104</v>
      </c>
      <c r="D177" s="101" t="s">
        <v>156</v>
      </c>
      <c r="E177" s="101" t="s">
        <v>400</v>
      </c>
      <c r="F177" s="101"/>
      <c r="G177" s="102">
        <f>G179</f>
        <v>9457.505</v>
      </c>
      <c r="H177" s="102">
        <f>H179</f>
        <v>9457.505</v>
      </c>
    </row>
    <row r="178" spans="1:8" ht="43.5" customHeight="1">
      <c r="A178" s="108"/>
      <c r="B178" s="105" t="s">
        <v>385</v>
      </c>
      <c r="C178" s="101" t="s">
        <v>104</v>
      </c>
      <c r="D178" s="101" t="s">
        <v>156</v>
      </c>
      <c r="E178" s="101" t="s">
        <v>459</v>
      </c>
      <c r="F178" s="101"/>
      <c r="G178" s="102">
        <f>G180</f>
        <v>9457.505</v>
      </c>
      <c r="H178" s="102">
        <f>H180</f>
        <v>9457.505</v>
      </c>
    </row>
    <row r="179" spans="1:8" ht="51.75" customHeight="1">
      <c r="A179" s="108"/>
      <c r="B179" s="105" t="s">
        <v>387</v>
      </c>
      <c r="C179" s="101" t="s">
        <v>104</v>
      </c>
      <c r="D179" s="101" t="s">
        <v>156</v>
      </c>
      <c r="E179" s="101" t="s">
        <v>320</v>
      </c>
      <c r="F179" s="101"/>
      <c r="G179" s="102">
        <f>G178</f>
        <v>9457.505</v>
      </c>
      <c r="H179" s="102">
        <f>H178</f>
        <v>9457.505</v>
      </c>
    </row>
    <row r="180" spans="1:8" ht="31.5" customHeight="1">
      <c r="A180" s="108"/>
      <c r="B180" s="100" t="s">
        <v>31</v>
      </c>
      <c r="C180" s="101" t="s">
        <v>104</v>
      </c>
      <c r="D180" s="101" t="s">
        <v>156</v>
      </c>
      <c r="E180" s="101" t="s">
        <v>320</v>
      </c>
      <c r="F180" s="101" t="s">
        <v>72</v>
      </c>
      <c r="G180" s="102">
        <f>9957.505-1500+1000</f>
        <v>9457.505</v>
      </c>
      <c r="H180" s="102">
        <f>9957.505-1500+1000</f>
        <v>9457.505</v>
      </c>
    </row>
    <row r="181" spans="1:8" ht="19.5" customHeight="1">
      <c r="A181" s="95"/>
      <c r="B181" s="96" t="s">
        <v>27</v>
      </c>
      <c r="C181" s="97" t="s">
        <v>104</v>
      </c>
      <c r="D181" s="97">
        <v>1001</v>
      </c>
      <c r="E181" s="97"/>
      <c r="F181" s="97"/>
      <c r="G181" s="98">
        <f aca="true" t="shared" si="4" ref="G181:H184">G182</f>
        <v>2738.011</v>
      </c>
      <c r="H181" s="98">
        <f t="shared" si="4"/>
        <v>2738.011</v>
      </c>
    </row>
    <row r="182" spans="1:8" ht="31.5" customHeight="1">
      <c r="A182" s="95"/>
      <c r="B182" s="105" t="s">
        <v>402</v>
      </c>
      <c r="C182" s="101" t="s">
        <v>104</v>
      </c>
      <c r="D182" s="101">
        <v>1001</v>
      </c>
      <c r="E182" s="101" t="s">
        <v>285</v>
      </c>
      <c r="F182" s="101"/>
      <c r="G182" s="102">
        <f t="shared" si="4"/>
        <v>2738.011</v>
      </c>
      <c r="H182" s="102">
        <f t="shared" si="4"/>
        <v>2738.011</v>
      </c>
    </row>
    <row r="183" spans="1:8" ht="29.25" customHeight="1">
      <c r="A183" s="95"/>
      <c r="B183" s="105" t="s">
        <v>388</v>
      </c>
      <c r="C183" s="101" t="s">
        <v>104</v>
      </c>
      <c r="D183" s="101" t="s">
        <v>28</v>
      </c>
      <c r="E183" s="101" t="s">
        <v>321</v>
      </c>
      <c r="F183" s="101"/>
      <c r="G183" s="102">
        <f t="shared" si="4"/>
        <v>2738.011</v>
      </c>
      <c r="H183" s="102">
        <f t="shared" si="4"/>
        <v>2738.011</v>
      </c>
    </row>
    <row r="184" spans="1:8" ht="34.5" customHeight="1">
      <c r="A184" s="95"/>
      <c r="B184" s="105" t="s">
        <v>322</v>
      </c>
      <c r="C184" s="101" t="s">
        <v>104</v>
      </c>
      <c r="D184" s="101" t="s">
        <v>28</v>
      </c>
      <c r="E184" s="101" t="s">
        <v>323</v>
      </c>
      <c r="F184" s="101"/>
      <c r="G184" s="102">
        <f t="shared" si="4"/>
        <v>2738.011</v>
      </c>
      <c r="H184" s="102">
        <f t="shared" si="4"/>
        <v>2738.011</v>
      </c>
    </row>
    <row r="185" spans="1:8" ht="19.5" customHeight="1">
      <c r="A185" s="108"/>
      <c r="B185" s="100" t="s">
        <v>73</v>
      </c>
      <c r="C185" s="101" t="s">
        <v>104</v>
      </c>
      <c r="D185" s="101">
        <v>1001</v>
      </c>
      <c r="E185" s="101" t="s">
        <v>323</v>
      </c>
      <c r="F185" s="101" t="s">
        <v>74</v>
      </c>
      <c r="G185" s="102">
        <v>2738.011</v>
      </c>
      <c r="H185" s="102">
        <v>2738.011</v>
      </c>
    </row>
    <row r="186" spans="1:8" ht="18.75" customHeight="1">
      <c r="A186" s="95"/>
      <c r="B186" s="96" t="s">
        <v>239</v>
      </c>
      <c r="C186" s="97" t="s">
        <v>104</v>
      </c>
      <c r="D186" s="97">
        <v>1003</v>
      </c>
      <c r="E186" s="97"/>
      <c r="F186" s="97"/>
      <c r="G186" s="98">
        <f aca="true" t="shared" si="5" ref="G186:H188">G187</f>
        <v>9352</v>
      </c>
      <c r="H186" s="98">
        <f t="shared" si="5"/>
        <v>9352</v>
      </c>
    </row>
    <row r="187" spans="1:8" ht="33" customHeight="1">
      <c r="A187" s="95"/>
      <c r="B187" s="105" t="s">
        <v>402</v>
      </c>
      <c r="C187" s="101" t="s">
        <v>104</v>
      </c>
      <c r="D187" s="101" t="s">
        <v>241</v>
      </c>
      <c r="E187" s="101" t="s">
        <v>285</v>
      </c>
      <c r="F187" s="101"/>
      <c r="G187" s="102">
        <f t="shared" si="5"/>
        <v>9352</v>
      </c>
      <c r="H187" s="102">
        <f t="shared" si="5"/>
        <v>9352</v>
      </c>
    </row>
    <row r="188" spans="1:8" ht="20.25" customHeight="1">
      <c r="A188" s="114"/>
      <c r="B188" s="105" t="s">
        <v>357</v>
      </c>
      <c r="C188" s="101" t="s">
        <v>104</v>
      </c>
      <c r="D188" s="101" t="s">
        <v>241</v>
      </c>
      <c r="E188" s="101" t="s">
        <v>321</v>
      </c>
      <c r="F188" s="101"/>
      <c r="G188" s="102">
        <f t="shared" si="5"/>
        <v>9352</v>
      </c>
      <c r="H188" s="102">
        <f t="shared" si="5"/>
        <v>9352</v>
      </c>
    </row>
    <row r="189" spans="1:8" ht="40.5" customHeight="1">
      <c r="A189" s="95"/>
      <c r="B189" s="100" t="s">
        <v>389</v>
      </c>
      <c r="C189" s="101" t="s">
        <v>104</v>
      </c>
      <c r="D189" s="101" t="s">
        <v>241</v>
      </c>
      <c r="E189" s="101" t="s">
        <v>324</v>
      </c>
      <c r="F189" s="101"/>
      <c r="G189" s="102">
        <f>G190+G191</f>
        <v>9352</v>
      </c>
      <c r="H189" s="102">
        <f>H190+H191</f>
        <v>9352</v>
      </c>
    </row>
    <row r="190" spans="1:8" ht="30" customHeight="1">
      <c r="A190" s="95"/>
      <c r="B190" s="103" t="s">
        <v>252</v>
      </c>
      <c r="C190" s="101" t="s">
        <v>104</v>
      </c>
      <c r="D190" s="101" t="s">
        <v>241</v>
      </c>
      <c r="E190" s="101" t="s">
        <v>324</v>
      </c>
      <c r="F190" s="101" t="s">
        <v>255</v>
      </c>
      <c r="G190" s="102">
        <v>763</v>
      </c>
      <c r="H190" s="102">
        <v>763</v>
      </c>
    </row>
    <row r="191" spans="1:8" ht="24.75" customHeight="1">
      <c r="A191" s="95"/>
      <c r="B191" s="100" t="s">
        <v>73</v>
      </c>
      <c r="C191" s="101" t="s">
        <v>104</v>
      </c>
      <c r="D191" s="101" t="s">
        <v>241</v>
      </c>
      <c r="E191" s="101" t="s">
        <v>324</v>
      </c>
      <c r="F191" s="101" t="s">
        <v>74</v>
      </c>
      <c r="G191" s="102">
        <v>8589</v>
      </c>
      <c r="H191" s="102">
        <v>8589</v>
      </c>
    </row>
    <row r="192" spans="1:8" ht="20.25" customHeight="1">
      <c r="A192" s="95"/>
      <c r="B192" s="104" t="s">
        <v>50</v>
      </c>
      <c r="C192" s="97" t="s">
        <v>104</v>
      </c>
      <c r="D192" s="97" t="s">
        <v>240</v>
      </c>
      <c r="E192" s="97"/>
      <c r="F192" s="97"/>
      <c r="G192" s="98">
        <f>G193</f>
        <v>23261.2</v>
      </c>
      <c r="H192" s="98">
        <f>H193</f>
        <v>23267.1</v>
      </c>
    </row>
    <row r="193" spans="1:8" ht="28.5" customHeight="1">
      <c r="A193" s="95"/>
      <c r="B193" s="105" t="s">
        <v>402</v>
      </c>
      <c r="C193" s="101" t="s">
        <v>104</v>
      </c>
      <c r="D193" s="101" t="s">
        <v>240</v>
      </c>
      <c r="E193" s="101" t="s">
        <v>285</v>
      </c>
      <c r="F193" s="97"/>
      <c r="G193" s="102">
        <f>G194</f>
        <v>23261.2</v>
      </c>
      <c r="H193" s="102">
        <f>H194</f>
        <v>23267.1</v>
      </c>
    </row>
    <row r="194" spans="1:8" ht="22.5" customHeight="1">
      <c r="A194" s="95"/>
      <c r="B194" s="105" t="s">
        <v>356</v>
      </c>
      <c r="C194" s="101" t="s">
        <v>104</v>
      </c>
      <c r="D194" s="101" t="s">
        <v>240</v>
      </c>
      <c r="E194" s="101" t="s">
        <v>325</v>
      </c>
      <c r="F194" s="97"/>
      <c r="G194" s="102">
        <f>G198+G195+G204+G200</f>
        <v>23261.2</v>
      </c>
      <c r="H194" s="102">
        <f>H198+H195+H204+H200</f>
        <v>23267.1</v>
      </c>
    </row>
    <row r="195" spans="1:8" ht="72" customHeight="1">
      <c r="A195" s="95"/>
      <c r="B195" s="132" t="s">
        <v>391</v>
      </c>
      <c r="C195" s="101" t="s">
        <v>104</v>
      </c>
      <c r="D195" s="101" t="s">
        <v>240</v>
      </c>
      <c r="E195" s="101" t="s">
        <v>287</v>
      </c>
      <c r="F195" s="101"/>
      <c r="G195" s="102">
        <f>G196+G197</f>
        <v>3040</v>
      </c>
      <c r="H195" s="102">
        <f>H196+H197</f>
        <v>3040</v>
      </c>
    </row>
    <row r="196" spans="1:8" ht="32.25" customHeight="1">
      <c r="A196" s="95"/>
      <c r="B196" s="103" t="s">
        <v>252</v>
      </c>
      <c r="C196" s="101" t="s">
        <v>104</v>
      </c>
      <c r="D196" s="101" t="s">
        <v>240</v>
      </c>
      <c r="E196" s="101" t="s">
        <v>287</v>
      </c>
      <c r="F196" s="101" t="s">
        <v>255</v>
      </c>
      <c r="G196" s="102">
        <v>60</v>
      </c>
      <c r="H196" s="102">
        <v>60</v>
      </c>
    </row>
    <row r="197" spans="1:8" ht="24" customHeight="1">
      <c r="A197" s="108"/>
      <c r="B197" s="100" t="s">
        <v>73</v>
      </c>
      <c r="C197" s="101" t="s">
        <v>104</v>
      </c>
      <c r="D197" s="101" t="s">
        <v>240</v>
      </c>
      <c r="E197" s="101" t="s">
        <v>287</v>
      </c>
      <c r="F197" s="101" t="s">
        <v>74</v>
      </c>
      <c r="G197" s="102">
        <v>2980</v>
      </c>
      <c r="H197" s="102">
        <v>2980</v>
      </c>
    </row>
    <row r="198" spans="1:8" ht="194.25" customHeight="1">
      <c r="A198" s="117"/>
      <c r="B198" s="129" t="s">
        <v>390</v>
      </c>
      <c r="C198" s="130" t="s">
        <v>104</v>
      </c>
      <c r="D198" s="101" t="s">
        <v>240</v>
      </c>
      <c r="E198" s="101" t="s">
        <v>326</v>
      </c>
      <c r="F198" s="101"/>
      <c r="G198" s="102">
        <f>G199</f>
        <v>19730</v>
      </c>
      <c r="H198" s="102">
        <f>H199</f>
        <v>19730</v>
      </c>
    </row>
    <row r="199" spans="1:8" ht="19.5" customHeight="1">
      <c r="A199" s="108"/>
      <c r="B199" s="131" t="s">
        <v>73</v>
      </c>
      <c r="C199" s="101" t="s">
        <v>104</v>
      </c>
      <c r="D199" s="101" t="s">
        <v>240</v>
      </c>
      <c r="E199" s="101" t="s">
        <v>326</v>
      </c>
      <c r="F199" s="101" t="s">
        <v>74</v>
      </c>
      <c r="G199" s="102">
        <v>19730</v>
      </c>
      <c r="H199" s="102">
        <v>19730</v>
      </c>
    </row>
    <row r="200" spans="1:8" ht="33" customHeight="1">
      <c r="A200" s="108"/>
      <c r="B200" s="112" t="s">
        <v>505</v>
      </c>
      <c r="C200" s="101" t="s">
        <v>104</v>
      </c>
      <c r="D200" s="101" t="s">
        <v>240</v>
      </c>
      <c r="E200" s="101" t="s">
        <v>327</v>
      </c>
      <c r="F200" s="101"/>
      <c r="G200" s="102">
        <f>G201</f>
        <v>148.2</v>
      </c>
      <c r="H200" s="102">
        <f>H201</f>
        <v>154.1</v>
      </c>
    </row>
    <row r="201" spans="1:8" ht="35.25" customHeight="1">
      <c r="A201" s="95"/>
      <c r="B201" s="133" t="s">
        <v>392</v>
      </c>
      <c r="C201" s="101" t="s">
        <v>104</v>
      </c>
      <c r="D201" s="101" t="s">
        <v>240</v>
      </c>
      <c r="E201" s="101" t="s">
        <v>327</v>
      </c>
      <c r="F201" s="97"/>
      <c r="G201" s="102">
        <v>148.2</v>
      </c>
      <c r="H201" s="102">
        <v>154.1</v>
      </c>
    </row>
    <row r="202" spans="1:8" ht="18" customHeight="1">
      <c r="A202" s="95"/>
      <c r="B202" s="134" t="s">
        <v>134</v>
      </c>
      <c r="C202" s="101"/>
      <c r="D202" s="101"/>
      <c r="E202" s="101"/>
      <c r="F202" s="97"/>
      <c r="G202" s="128">
        <v>148.2</v>
      </c>
      <c r="H202" s="128">
        <v>154.1</v>
      </c>
    </row>
    <row r="203" spans="1:8" ht="69" customHeight="1" hidden="1">
      <c r="A203" s="108"/>
      <c r="B203" s="100" t="s">
        <v>73</v>
      </c>
      <c r="C203" s="101" t="s">
        <v>104</v>
      </c>
      <c r="D203" s="101" t="s">
        <v>240</v>
      </c>
      <c r="E203" s="101" t="s">
        <v>327</v>
      </c>
      <c r="F203" s="101" t="s">
        <v>74</v>
      </c>
      <c r="G203" s="102">
        <v>142.4</v>
      </c>
      <c r="H203" s="102">
        <v>142.4</v>
      </c>
    </row>
    <row r="204" spans="1:8" ht="17.25" customHeight="1" hidden="1">
      <c r="A204" s="108"/>
      <c r="B204" s="112" t="s">
        <v>494</v>
      </c>
      <c r="C204" s="101" t="s">
        <v>104</v>
      </c>
      <c r="D204" s="101" t="s">
        <v>240</v>
      </c>
      <c r="E204" s="101" t="s">
        <v>495</v>
      </c>
      <c r="F204" s="101"/>
      <c r="G204" s="102">
        <f>G207</f>
        <v>343</v>
      </c>
      <c r="H204" s="102">
        <f>H207</f>
        <v>343</v>
      </c>
    </row>
    <row r="205" spans="1:8" ht="31.5" customHeight="1">
      <c r="A205" s="95"/>
      <c r="B205" s="133" t="s">
        <v>392</v>
      </c>
      <c r="C205" s="101" t="s">
        <v>104</v>
      </c>
      <c r="D205" s="101" t="s">
        <v>240</v>
      </c>
      <c r="E205" s="101" t="s">
        <v>327</v>
      </c>
      <c r="F205" s="97"/>
      <c r="G205" s="102">
        <f>G207</f>
        <v>343</v>
      </c>
      <c r="H205" s="102">
        <f>H207</f>
        <v>343</v>
      </c>
    </row>
    <row r="206" spans="1:8" ht="21" customHeight="1">
      <c r="A206" s="95"/>
      <c r="B206" s="134" t="s">
        <v>134</v>
      </c>
      <c r="C206" s="101"/>
      <c r="D206" s="101"/>
      <c r="E206" s="101"/>
      <c r="F206" s="97"/>
      <c r="G206" s="128">
        <f>G207</f>
        <v>343</v>
      </c>
      <c r="H206" s="128">
        <f>H207</f>
        <v>343</v>
      </c>
    </row>
    <row r="207" spans="1:8" ht="69" customHeight="1" hidden="1">
      <c r="A207" s="108"/>
      <c r="B207" s="100" t="s">
        <v>73</v>
      </c>
      <c r="C207" s="101" t="s">
        <v>104</v>
      </c>
      <c r="D207" s="101" t="s">
        <v>240</v>
      </c>
      <c r="E207" s="101" t="s">
        <v>495</v>
      </c>
      <c r="F207" s="101" t="s">
        <v>74</v>
      </c>
      <c r="G207" s="102">
        <v>343</v>
      </c>
      <c r="H207" s="102">
        <v>343</v>
      </c>
    </row>
    <row r="208" spans="1:8" ht="17.25" customHeight="1">
      <c r="A208" s="95"/>
      <c r="B208" s="96" t="s">
        <v>52</v>
      </c>
      <c r="C208" s="97" t="s">
        <v>104</v>
      </c>
      <c r="D208" s="97">
        <v>1006</v>
      </c>
      <c r="E208" s="97"/>
      <c r="F208" s="97"/>
      <c r="G208" s="98">
        <f>G209</f>
        <v>1301</v>
      </c>
      <c r="H208" s="98">
        <f>H209</f>
        <v>1301</v>
      </c>
    </row>
    <row r="209" spans="1:8" ht="33.75" customHeight="1">
      <c r="A209" s="95"/>
      <c r="B209" s="100" t="s">
        <v>428</v>
      </c>
      <c r="C209" s="101" t="s">
        <v>104</v>
      </c>
      <c r="D209" s="101" t="s">
        <v>107</v>
      </c>
      <c r="E209" s="101" t="s">
        <v>285</v>
      </c>
      <c r="F209" s="101"/>
      <c r="G209" s="102">
        <f>G210</f>
        <v>1301</v>
      </c>
      <c r="H209" s="102">
        <f>H210</f>
        <v>1301</v>
      </c>
    </row>
    <row r="210" spans="1:8" ht="27" customHeight="1">
      <c r="A210" s="95"/>
      <c r="B210" s="103" t="s">
        <v>393</v>
      </c>
      <c r="C210" s="101" t="s">
        <v>104</v>
      </c>
      <c r="D210" s="101">
        <v>1006</v>
      </c>
      <c r="E210" s="101" t="s">
        <v>321</v>
      </c>
      <c r="F210" s="101"/>
      <c r="G210" s="102">
        <f>G211+G213+G215+G217+G219</f>
        <v>1301</v>
      </c>
      <c r="H210" s="102">
        <f>H211+H213+H215+H217+H219</f>
        <v>1301</v>
      </c>
    </row>
    <row r="211" spans="1:8" ht="32.25" customHeight="1">
      <c r="A211" s="95"/>
      <c r="B211" s="103" t="s">
        <v>328</v>
      </c>
      <c r="C211" s="101" t="s">
        <v>104</v>
      </c>
      <c r="D211" s="101">
        <v>1006</v>
      </c>
      <c r="E211" s="101" t="s">
        <v>288</v>
      </c>
      <c r="F211" s="101"/>
      <c r="G211" s="102">
        <f>G212</f>
        <v>447</v>
      </c>
      <c r="H211" s="102">
        <f>H212</f>
        <v>447</v>
      </c>
    </row>
    <row r="212" spans="1:8" ht="28.5" customHeight="1">
      <c r="A212" s="95"/>
      <c r="B212" s="103" t="s">
        <v>252</v>
      </c>
      <c r="C212" s="101" t="s">
        <v>104</v>
      </c>
      <c r="D212" s="101">
        <v>1006</v>
      </c>
      <c r="E212" s="101" t="s">
        <v>288</v>
      </c>
      <c r="F212" s="101" t="s">
        <v>255</v>
      </c>
      <c r="G212" s="102">
        <f>42+405</f>
        <v>447</v>
      </c>
      <c r="H212" s="102">
        <f>42+405</f>
        <v>447</v>
      </c>
    </row>
    <row r="213" spans="1:8" ht="40.5" customHeight="1">
      <c r="A213" s="95"/>
      <c r="B213" s="103" t="s">
        <v>329</v>
      </c>
      <c r="C213" s="101" t="s">
        <v>104</v>
      </c>
      <c r="D213" s="101" t="s">
        <v>107</v>
      </c>
      <c r="E213" s="101" t="s">
        <v>330</v>
      </c>
      <c r="F213" s="101"/>
      <c r="G213" s="102">
        <f>G214</f>
        <v>500</v>
      </c>
      <c r="H213" s="102">
        <f>H214</f>
        <v>500</v>
      </c>
    </row>
    <row r="214" spans="1:8" ht="23.25" customHeight="1">
      <c r="A214" s="95"/>
      <c r="B214" s="103" t="s">
        <v>73</v>
      </c>
      <c r="C214" s="101" t="s">
        <v>104</v>
      </c>
      <c r="D214" s="101" t="s">
        <v>107</v>
      </c>
      <c r="E214" s="101" t="s">
        <v>330</v>
      </c>
      <c r="F214" s="101" t="s">
        <v>74</v>
      </c>
      <c r="G214" s="102">
        <f>300+200</f>
        <v>500</v>
      </c>
      <c r="H214" s="102">
        <f>300+200</f>
        <v>500</v>
      </c>
    </row>
    <row r="215" spans="1:8" ht="66" customHeight="1">
      <c r="A215" s="95"/>
      <c r="B215" s="103" t="s">
        <v>331</v>
      </c>
      <c r="C215" s="101" t="s">
        <v>104</v>
      </c>
      <c r="D215" s="101" t="s">
        <v>107</v>
      </c>
      <c r="E215" s="101" t="s">
        <v>332</v>
      </c>
      <c r="F215" s="101"/>
      <c r="G215" s="102">
        <f>G216</f>
        <v>224</v>
      </c>
      <c r="H215" s="102">
        <f>H216</f>
        <v>224</v>
      </c>
    </row>
    <row r="216" spans="1:8" ht="27" customHeight="1">
      <c r="A216" s="95"/>
      <c r="B216" s="103" t="s">
        <v>252</v>
      </c>
      <c r="C216" s="101" t="s">
        <v>104</v>
      </c>
      <c r="D216" s="101" t="s">
        <v>107</v>
      </c>
      <c r="E216" s="101" t="s">
        <v>332</v>
      </c>
      <c r="F216" s="101" t="s">
        <v>255</v>
      </c>
      <c r="G216" s="102">
        <v>224</v>
      </c>
      <c r="H216" s="102">
        <v>224</v>
      </c>
    </row>
    <row r="217" spans="1:8" ht="45.75" customHeight="1">
      <c r="A217" s="95"/>
      <c r="B217" s="103" t="s">
        <v>438</v>
      </c>
      <c r="C217" s="101" t="s">
        <v>104</v>
      </c>
      <c r="D217" s="101" t="s">
        <v>107</v>
      </c>
      <c r="E217" s="101" t="s">
        <v>439</v>
      </c>
      <c r="F217" s="101"/>
      <c r="G217" s="102">
        <f>G218</f>
        <v>30</v>
      </c>
      <c r="H217" s="102">
        <f>H218</f>
        <v>30</v>
      </c>
    </row>
    <row r="218" spans="1:8" ht="22.5" customHeight="1">
      <c r="A218" s="95"/>
      <c r="B218" s="103" t="s">
        <v>73</v>
      </c>
      <c r="C218" s="101" t="s">
        <v>104</v>
      </c>
      <c r="D218" s="101" t="s">
        <v>107</v>
      </c>
      <c r="E218" s="101" t="s">
        <v>439</v>
      </c>
      <c r="F218" s="101" t="s">
        <v>74</v>
      </c>
      <c r="G218" s="102">
        <v>30</v>
      </c>
      <c r="H218" s="102">
        <v>30</v>
      </c>
    </row>
    <row r="219" spans="1:8" ht="45.75" customHeight="1">
      <c r="A219" s="95"/>
      <c r="B219" s="103" t="s">
        <v>442</v>
      </c>
      <c r="C219" s="101" t="s">
        <v>104</v>
      </c>
      <c r="D219" s="101" t="s">
        <v>107</v>
      </c>
      <c r="E219" s="101" t="s">
        <v>333</v>
      </c>
      <c r="F219" s="101"/>
      <c r="G219" s="102">
        <f>G220</f>
        <v>100</v>
      </c>
      <c r="H219" s="102">
        <f>H220</f>
        <v>100</v>
      </c>
    </row>
    <row r="220" spans="1:8" ht="18.75" customHeight="1">
      <c r="A220" s="95"/>
      <c r="B220" s="103" t="s">
        <v>73</v>
      </c>
      <c r="C220" s="101" t="s">
        <v>104</v>
      </c>
      <c r="D220" s="101" t="s">
        <v>107</v>
      </c>
      <c r="E220" s="101" t="s">
        <v>333</v>
      </c>
      <c r="F220" s="101" t="s">
        <v>74</v>
      </c>
      <c r="G220" s="102">
        <v>100</v>
      </c>
      <c r="H220" s="102">
        <v>100</v>
      </c>
    </row>
    <row r="221" spans="1:8" ht="19.5" customHeight="1">
      <c r="A221" s="95"/>
      <c r="B221" s="104" t="s">
        <v>152</v>
      </c>
      <c r="C221" s="97" t="s">
        <v>104</v>
      </c>
      <c r="D221" s="97" t="s">
        <v>157</v>
      </c>
      <c r="E221" s="97"/>
      <c r="F221" s="97"/>
      <c r="G221" s="98">
        <f>G222</f>
        <v>720</v>
      </c>
      <c r="H221" s="98">
        <f>H222</f>
        <v>720</v>
      </c>
    </row>
    <row r="222" spans="1:8" ht="31.5" customHeight="1">
      <c r="A222" s="95"/>
      <c r="B222" s="100" t="s">
        <v>413</v>
      </c>
      <c r="C222" s="101" t="s">
        <v>104</v>
      </c>
      <c r="D222" s="101" t="s">
        <v>157</v>
      </c>
      <c r="E222" s="101" t="s">
        <v>394</v>
      </c>
      <c r="F222" s="101"/>
      <c r="G222" s="102">
        <f>G224</f>
        <v>720</v>
      </c>
      <c r="H222" s="102">
        <f>H224</f>
        <v>720</v>
      </c>
    </row>
    <row r="223" spans="1:8" ht="28.5" customHeight="1">
      <c r="A223" s="95"/>
      <c r="B223" s="100" t="s">
        <v>395</v>
      </c>
      <c r="C223" s="101" t="s">
        <v>104</v>
      </c>
      <c r="D223" s="101" t="s">
        <v>157</v>
      </c>
      <c r="E223" s="101" t="s">
        <v>422</v>
      </c>
      <c r="F223" s="101"/>
      <c r="G223" s="102">
        <f>G224</f>
        <v>720</v>
      </c>
      <c r="H223" s="102">
        <f>H224</f>
        <v>720</v>
      </c>
    </row>
    <row r="224" spans="1:8" ht="43.5" customHeight="1">
      <c r="A224" s="95"/>
      <c r="B224" s="100" t="s">
        <v>396</v>
      </c>
      <c r="C224" s="101" t="s">
        <v>104</v>
      </c>
      <c r="D224" s="101" t="s">
        <v>157</v>
      </c>
      <c r="E224" s="101" t="s">
        <v>334</v>
      </c>
      <c r="F224" s="101"/>
      <c r="G224" s="102">
        <f>G225+G226</f>
        <v>720</v>
      </c>
      <c r="H224" s="102">
        <f>H225+H226</f>
        <v>720</v>
      </c>
    </row>
    <row r="225" spans="1:8" ht="27" customHeight="1">
      <c r="A225" s="95"/>
      <c r="B225" s="103" t="s">
        <v>252</v>
      </c>
      <c r="C225" s="101" t="s">
        <v>104</v>
      </c>
      <c r="D225" s="101" t="s">
        <v>157</v>
      </c>
      <c r="E225" s="101" t="s">
        <v>334</v>
      </c>
      <c r="F225" s="101" t="s">
        <v>255</v>
      </c>
      <c r="G225" s="102">
        <v>620</v>
      </c>
      <c r="H225" s="102">
        <v>620</v>
      </c>
    </row>
    <row r="226" spans="1:8" ht="30" customHeight="1">
      <c r="A226" s="108"/>
      <c r="B226" s="100" t="s">
        <v>31</v>
      </c>
      <c r="C226" s="101" t="s">
        <v>104</v>
      </c>
      <c r="D226" s="101" t="s">
        <v>157</v>
      </c>
      <c r="E226" s="101" t="s">
        <v>334</v>
      </c>
      <c r="F226" s="101" t="s">
        <v>72</v>
      </c>
      <c r="G226" s="102">
        <v>100</v>
      </c>
      <c r="H226" s="102">
        <v>100</v>
      </c>
    </row>
    <row r="227" spans="1:8" ht="23.25" customHeight="1">
      <c r="A227" s="95" t="s">
        <v>53</v>
      </c>
      <c r="B227" s="96" t="s">
        <v>180</v>
      </c>
      <c r="C227" s="97" t="s">
        <v>99</v>
      </c>
      <c r="D227" s="97"/>
      <c r="E227" s="97"/>
      <c r="F227" s="97"/>
      <c r="G227" s="98">
        <f aca="true" t="shared" si="6" ref="G227:H229">G228</f>
        <v>2396.2128700000003</v>
      </c>
      <c r="H227" s="98">
        <f t="shared" si="6"/>
        <v>2396.2128700000003</v>
      </c>
    </row>
    <row r="228" spans="1:8" ht="45.75" customHeight="1">
      <c r="A228" s="95"/>
      <c r="B228" s="96" t="s">
        <v>181</v>
      </c>
      <c r="C228" s="97" t="s">
        <v>99</v>
      </c>
      <c r="D228" s="97" t="s">
        <v>182</v>
      </c>
      <c r="E228" s="97"/>
      <c r="F228" s="97"/>
      <c r="G228" s="102">
        <f t="shared" si="6"/>
        <v>2396.2128700000003</v>
      </c>
      <c r="H228" s="102">
        <f t="shared" si="6"/>
        <v>2396.2128700000003</v>
      </c>
    </row>
    <row r="229" spans="1:8" ht="18.75" customHeight="1">
      <c r="A229" s="95"/>
      <c r="B229" s="105" t="s">
        <v>359</v>
      </c>
      <c r="C229" s="101" t="s">
        <v>99</v>
      </c>
      <c r="D229" s="101" t="s">
        <v>182</v>
      </c>
      <c r="E229" s="101" t="s">
        <v>289</v>
      </c>
      <c r="F229" s="101"/>
      <c r="G229" s="102">
        <f t="shared" si="6"/>
        <v>2396.2128700000003</v>
      </c>
      <c r="H229" s="102">
        <f t="shared" si="6"/>
        <v>2396.2128700000003</v>
      </c>
    </row>
    <row r="230" spans="1:8" ht="57" customHeight="1">
      <c r="A230" s="95"/>
      <c r="B230" s="105" t="s">
        <v>339</v>
      </c>
      <c r="C230" s="101" t="s">
        <v>99</v>
      </c>
      <c r="D230" s="101" t="s">
        <v>182</v>
      </c>
      <c r="E230" s="101" t="s">
        <v>271</v>
      </c>
      <c r="F230" s="101"/>
      <c r="G230" s="102">
        <f>G231+G232+G233</f>
        <v>2396.2128700000003</v>
      </c>
      <c r="H230" s="102">
        <f>H231+H232+H233</f>
        <v>2396.2128700000003</v>
      </c>
    </row>
    <row r="231" spans="1:8" ht="55.5" customHeight="1">
      <c r="A231" s="95"/>
      <c r="B231" s="103" t="s">
        <v>251</v>
      </c>
      <c r="C231" s="101" t="s">
        <v>99</v>
      </c>
      <c r="D231" s="101" t="s">
        <v>182</v>
      </c>
      <c r="E231" s="101" t="s">
        <v>271</v>
      </c>
      <c r="F231" s="101" t="s">
        <v>254</v>
      </c>
      <c r="G231" s="102">
        <v>1889.21287</v>
      </c>
      <c r="H231" s="102">
        <v>1889.21287</v>
      </c>
    </row>
    <row r="232" spans="1:8" ht="33" customHeight="1">
      <c r="A232" s="95"/>
      <c r="B232" s="103" t="s">
        <v>252</v>
      </c>
      <c r="C232" s="101" t="s">
        <v>99</v>
      </c>
      <c r="D232" s="101" t="s">
        <v>182</v>
      </c>
      <c r="E232" s="101" t="s">
        <v>271</v>
      </c>
      <c r="F232" s="101" t="s">
        <v>255</v>
      </c>
      <c r="G232" s="102">
        <v>505</v>
      </c>
      <c r="H232" s="102">
        <v>505</v>
      </c>
    </row>
    <row r="233" spans="1:8" ht="21" customHeight="1">
      <c r="A233" s="95"/>
      <c r="B233" s="103" t="s">
        <v>253</v>
      </c>
      <c r="C233" s="101" t="s">
        <v>99</v>
      </c>
      <c r="D233" s="101" t="s">
        <v>182</v>
      </c>
      <c r="E233" s="101" t="s">
        <v>271</v>
      </c>
      <c r="F233" s="101" t="s">
        <v>256</v>
      </c>
      <c r="G233" s="102">
        <v>2</v>
      </c>
      <c r="H233" s="102">
        <v>2</v>
      </c>
    </row>
    <row r="234" spans="1:8" ht="34.5" customHeight="1">
      <c r="A234" s="95" t="s">
        <v>183</v>
      </c>
      <c r="B234" s="96" t="s">
        <v>257</v>
      </c>
      <c r="C234" s="97" t="s">
        <v>184</v>
      </c>
      <c r="D234" s="97"/>
      <c r="E234" s="97"/>
      <c r="F234" s="97"/>
      <c r="G234" s="98">
        <f>G236+G241+G267+G278+G292+G304+G313+G272</f>
        <v>159091.20990000002</v>
      </c>
      <c r="H234" s="98">
        <f>H236+H241+H267+H278+H292+H304+H313+H272</f>
        <v>33501.505000000005</v>
      </c>
    </row>
    <row r="235" spans="1:8" ht="37.5" customHeight="1">
      <c r="A235" s="95"/>
      <c r="B235" s="118" t="s">
        <v>568</v>
      </c>
      <c r="C235" s="101" t="s">
        <v>184</v>
      </c>
      <c r="D235" s="101" t="s">
        <v>65</v>
      </c>
      <c r="E235" s="101" t="s">
        <v>448</v>
      </c>
      <c r="F235" s="101"/>
      <c r="G235" s="102">
        <f>G236</f>
        <v>6048.166</v>
      </c>
      <c r="H235" s="102">
        <f>H236</f>
        <v>6048.166</v>
      </c>
    </row>
    <row r="236" spans="1:8" ht="44.25" customHeight="1">
      <c r="A236" s="95"/>
      <c r="B236" s="96" t="s">
        <v>106</v>
      </c>
      <c r="C236" s="97" t="s">
        <v>184</v>
      </c>
      <c r="D236" s="97" t="s">
        <v>65</v>
      </c>
      <c r="E236" s="97"/>
      <c r="F236" s="97"/>
      <c r="G236" s="98">
        <f>G237</f>
        <v>6048.166</v>
      </c>
      <c r="H236" s="98">
        <f>H237</f>
        <v>6048.166</v>
      </c>
    </row>
    <row r="237" spans="1:8" ht="30" customHeight="1">
      <c r="A237" s="95"/>
      <c r="B237" s="118" t="s">
        <v>437</v>
      </c>
      <c r="C237" s="101" t="s">
        <v>184</v>
      </c>
      <c r="D237" s="101" t="s">
        <v>65</v>
      </c>
      <c r="E237" s="101" t="s">
        <v>335</v>
      </c>
      <c r="F237" s="101"/>
      <c r="G237" s="102">
        <f>G239</f>
        <v>6048.166</v>
      </c>
      <c r="H237" s="102">
        <f>H239</f>
        <v>6048.166</v>
      </c>
    </row>
    <row r="238" spans="1:8" ht="33" customHeight="1">
      <c r="A238" s="95"/>
      <c r="B238" s="119" t="s">
        <v>472</v>
      </c>
      <c r="C238" s="101" t="s">
        <v>184</v>
      </c>
      <c r="D238" s="101" t="s">
        <v>65</v>
      </c>
      <c r="E238" s="101" t="s">
        <v>397</v>
      </c>
      <c r="F238" s="101"/>
      <c r="G238" s="102">
        <f>G239</f>
        <v>6048.166</v>
      </c>
      <c r="H238" s="102">
        <f>H239</f>
        <v>6048.166</v>
      </c>
    </row>
    <row r="239" spans="1:8" ht="53.25" customHeight="1">
      <c r="A239" s="95"/>
      <c r="B239" s="119" t="s">
        <v>339</v>
      </c>
      <c r="C239" s="101" t="s">
        <v>184</v>
      </c>
      <c r="D239" s="101" t="s">
        <v>65</v>
      </c>
      <c r="E239" s="101" t="s">
        <v>424</v>
      </c>
      <c r="F239" s="101"/>
      <c r="G239" s="102">
        <f>G240</f>
        <v>6048.166</v>
      </c>
      <c r="H239" s="102">
        <f>H240</f>
        <v>6048.166</v>
      </c>
    </row>
    <row r="240" spans="1:8" ht="55.5" customHeight="1">
      <c r="A240" s="95"/>
      <c r="B240" s="103" t="s">
        <v>251</v>
      </c>
      <c r="C240" s="101" t="s">
        <v>184</v>
      </c>
      <c r="D240" s="101" t="s">
        <v>65</v>
      </c>
      <c r="E240" s="101" t="s">
        <v>424</v>
      </c>
      <c r="F240" s="101" t="s">
        <v>254</v>
      </c>
      <c r="G240" s="102">
        <v>6048.166</v>
      </c>
      <c r="H240" s="102">
        <v>6048.166</v>
      </c>
    </row>
    <row r="241" spans="1:8" ht="19.5" customHeight="1">
      <c r="A241" s="95"/>
      <c r="B241" s="104" t="s">
        <v>67</v>
      </c>
      <c r="C241" s="97" t="s">
        <v>184</v>
      </c>
      <c r="D241" s="97" t="s">
        <v>155</v>
      </c>
      <c r="E241" s="97"/>
      <c r="F241" s="97"/>
      <c r="G241" s="98">
        <f>G242+G258+G264</f>
        <v>101712.9969</v>
      </c>
      <c r="H241" s="98">
        <f>H242+H258</f>
        <v>7204.608</v>
      </c>
    </row>
    <row r="242" spans="1:8" ht="24.75" customHeight="1">
      <c r="A242" s="114"/>
      <c r="B242" s="118" t="s">
        <v>206</v>
      </c>
      <c r="C242" s="101" t="s">
        <v>184</v>
      </c>
      <c r="D242" s="101" t="s">
        <v>155</v>
      </c>
      <c r="E242" s="101" t="s">
        <v>337</v>
      </c>
      <c r="F242" s="101"/>
      <c r="G242" s="102">
        <f>G243+G246+G249+G252+G255</f>
        <v>2210.115</v>
      </c>
      <c r="H242" s="102">
        <f>H243+H246+H249+H252+H255</f>
        <v>2210.115</v>
      </c>
    </row>
    <row r="243" spans="1:8" ht="54.75" customHeight="1">
      <c r="A243" s="95"/>
      <c r="B243" s="120" t="s">
        <v>431</v>
      </c>
      <c r="C243" s="101" t="s">
        <v>184</v>
      </c>
      <c r="D243" s="101" t="s">
        <v>155</v>
      </c>
      <c r="E243" s="101" t="s">
        <v>449</v>
      </c>
      <c r="F243" s="101"/>
      <c r="G243" s="102">
        <f>G244</f>
        <v>600</v>
      </c>
      <c r="H243" s="102">
        <f>H244</f>
        <v>600</v>
      </c>
    </row>
    <row r="244" spans="1:8" ht="39.75" customHeight="1">
      <c r="A244" s="95"/>
      <c r="B244" s="120" t="s">
        <v>369</v>
      </c>
      <c r="C244" s="101" t="s">
        <v>184</v>
      </c>
      <c r="D244" s="101" t="s">
        <v>155</v>
      </c>
      <c r="E244" s="101" t="s">
        <v>450</v>
      </c>
      <c r="F244" s="101"/>
      <c r="G244" s="102">
        <f>G245</f>
        <v>600</v>
      </c>
      <c r="H244" s="102">
        <f>H245</f>
        <v>600</v>
      </c>
    </row>
    <row r="245" spans="1:8" ht="30.75" customHeight="1">
      <c r="A245" s="95"/>
      <c r="B245" s="110" t="s">
        <v>252</v>
      </c>
      <c r="C245" s="101" t="s">
        <v>184</v>
      </c>
      <c r="D245" s="101" t="s">
        <v>155</v>
      </c>
      <c r="E245" s="101" t="s">
        <v>450</v>
      </c>
      <c r="F245" s="101" t="s">
        <v>255</v>
      </c>
      <c r="G245" s="102">
        <v>600</v>
      </c>
      <c r="H245" s="102">
        <v>600</v>
      </c>
    </row>
    <row r="246" spans="1:8" ht="34.5" customHeight="1">
      <c r="A246" s="95"/>
      <c r="B246" s="120" t="s">
        <v>432</v>
      </c>
      <c r="C246" s="101" t="s">
        <v>184</v>
      </c>
      <c r="D246" s="101" t="s">
        <v>155</v>
      </c>
      <c r="E246" s="101" t="s">
        <v>451</v>
      </c>
      <c r="F246" s="101"/>
      <c r="G246" s="102">
        <f>G247</f>
        <v>500</v>
      </c>
      <c r="H246" s="102">
        <f>H247</f>
        <v>500</v>
      </c>
    </row>
    <row r="247" spans="1:8" ht="41.25" customHeight="1">
      <c r="A247" s="95"/>
      <c r="B247" s="120" t="s">
        <v>369</v>
      </c>
      <c r="C247" s="101" t="s">
        <v>184</v>
      </c>
      <c r="D247" s="101" t="s">
        <v>155</v>
      </c>
      <c r="E247" s="101" t="s">
        <v>452</v>
      </c>
      <c r="F247" s="101"/>
      <c r="G247" s="102">
        <f>G248</f>
        <v>500</v>
      </c>
      <c r="H247" s="102">
        <f>H248</f>
        <v>500</v>
      </c>
    </row>
    <row r="248" spans="1:8" ht="30" customHeight="1">
      <c r="A248" s="95"/>
      <c r="B248" s="110" t="s">
        <v>252</v>
      </c>
      <c r="C248" s="101" t="s">
        <v>184</v>
      </c>
      <c r="D248" s="101" t="s">
        <v>155</v>
      </c>
      <c r="E248" s="101" t="s">
        <v>452</v>
      </c>
      <c r="F248" s="101" t="s">
        <v>255</v>
      </c>
      <c r="G248" s="102">
        <v>500</v>
      </c>
      <c r="H248" s="102">
        <v>500</v>
      </c>
    </row>
    <row r="249" spans="1:8" ht="66.75" customHeight="1">
      <c r="A249" s="95"/>
      <c r="B249" s="120" t="s">
        <v>433</v>
      </c>
      <c r="C249" s="101" t="s">
        <v>184</v>
      </c>
      <c r="D249" s="101" t="s">
        <v>155</v>
      </c>
      <c r="E249" s="101" t="s">
        <v>453</v>
      </c>
      <c r="F249" s="101"/>
      <c r="G249" s="102">
        <f>G250</f>
        <v>200</v>
      </c>
      <c r="H249" s="102">
        <f>H250</f>
        <v>200</v>
      </c>
    </row>
    <row r="250" spans="1:8" ht="40.5" customHeight="1">
      <c r="A250" s="95"/>
      <c r="B250" s="120" t="s">
        <v>369</v>
      </c>
      <c r="C250" s="101" t="s">
        <v>184</v>
      </c>
      <c r="D250" s="101" t="s">
        <v>155</v>
      </c>
      <c r="E250" s="101" t="s">
        <v>454</v>
      </c>
      <c r="F250" s="101"/>
      <c r="G250" s="102">
        <f>G251</f>
        <v>200</v>
      </c>
      <c r="H250" s="102">
        <f>H251</f>
        <v>200</v>
      </c>
    </row>
    <row r="251" spans="1:8" ht="33" customHeight="1">
      <c r="A251" s="95"/>
      <c r="B251" s="110" t="s">
        <v>252</v>
      </c>
      <c r="C251" s="101" t="s">
        <v>184</v>
      </c>
      <c r="D251" s="101" t="s">
        <v>155</v>
      </c>
      <c r="E251" s="101" t="s">
        <v>454</v>
      </c>
      <c r="F251" s="101" t="s">
        <v>255</v>
      </c>
      <c r="G251" s="102">
        <v>200</v>
      </c>
      <c r="H251" s="102">
        <v>200</v>
      </c>
    </row>
    <row r="252" spans="1:8" ht="40.5" customHeight="1">
      <c r="A252" s="95"/>
      <c r="B252" s="120" t="s">
        <v>434</v>
      </c>
      <c r="C252" s="101" t="s">
        <v>184</v>
      </c>
      <c r="D252" s="101" t="s">
        <v>155</v>
      </c>
      <c r="E252" s="101" t="s">
        <v>455</v>
      </c>
      <c r="F252" s="101"/>
      <c r="G252" s="102">
        <f>G253</f>
        <v>100</v>
      </c>
      <c r="H252" s="102">
        <f>H253</f>
        <v>100</v>
      </c>
    </row>
    <row r="253" spans="1:8" ht="45" customHeight="1">
      <c r="A253" s="95"/>
      <c r="B253" s="120" t="s">
        <v>369</v>
      </c>
      <c r="C253" s="101" t="s">
        <v>184</v>
      </c>
      <c r="D253" s="101" t="s">
        <v>155</v>
      </c>
      <c r="E253" s="101" t="s">
        <v>456</v>
      </c>
      <c r="F253" s="101"/>
      <c r="G253" s="102">
        <f>G254</f>
        <v>100</v>
      </c>
      <c r="H253" s="102">
        <f>H254</f>
        <v>100</v>
      </c>
    </row>
    <row r="254" spans="1:8" ht="37.5" customHeight="1">
      <c r="A254" s="95"/>
      <c r="B254" s="110" t="s">
        <v>252</v>
      </c>
      <c r="C254" s="101" t="s">
        <v>184</v>
      </c>
      <c r="D254" s="101" t="s">
        <v>155</v>
      </c>
      <c r="E254" s="101" t="s">
        <v>456</v>
      </c>
      <c r="F254" s="101" t="s">
        <v>255</v>
      </c>
      <c r="G254" s="102">
        <v>100</v>
      </c>
      <c r="H254" s="102">
        <v>100</v>
      </c>
    </row>
    <row r="255" spans="1:8" ht="56.25" customHeight="1">
      <c r="A255" s="95"/>
      <c r="B255" s="120" t="s">
        <v>436</v>
      </c>
      <c r="C255" s="101" t="s">
        <v>184</v>
      </c>
      <c r="D255" s="101" t="s">
        <v>155</v>
      </c>
      <c r="E255" s="101" t="s">
        <v>457</v>
      </c>
      <c r="F255" s="101"/>
      <c r="G255" s="102">
        <f>G256</f>
        <v>810.115</v>
      </c>
      <c r="H255" s="102">
        <f>H256</f>
        <v>810.115</v>
      </c>
    </row>
    <row r="256" spans="1:8" ht="42" customHeight="1">
      <c r="A256" s="95"/>
      <c r="B256" s="120" t="s">
        <v>369</v>
      </c>
      <c r="C256" s="101" t="s">
        <v>184</v>
      </c>
      <c r="D256" s="101" t="s">
        <v>155</v>
      </c>
      <c r="E256" s="101" t="s">
        <v>458</v>
      </c>
      <c r="F256" s="101"/>
      <c r="G256" s="102">
        <f>G257</f>
        <v>810.115</v>
      </c>
      <c r="H256" s="102">
        <f>H257</f>
        <v>810.115</v>
      </c>
    </row>
    <row r="257" spans="1:8" ht="24.75" customHeight="1">
      <c r="A257" s="95"/>
      <c r="B257" s="110" t="s">
        <v>252</v>
      </c>
      <c r="C257" s="101" t="s">
        <v>184</v>
      </c>
      <c r="D257" s="101" t="s">
        <v>155</v>
      </c>
      <c r="E257" s="101" t="s">
        <v>458</v>
      </c>
      <c r="F257" s="101" t="s">
        <v>255</v>
      </c>
      <c r="G257" s="102">
        <v>810.115</v>
      </c>
      <c r="H257" s="102">
        <v>810.115</v>
      </c>
    </row>
    <row r="258" spans="1:8" ht="31.5" customHeight="1">
      <c r="A258" s="95"/>
      <c r="B258" s="111" t="s">
        <v>437</v>
      </c>
      <c r="C258" s="101" t="s">
        <v>184</v>
      </c>
      <c r="D258" s="101" t="s">
        <v>155</v>
      </c>
      <c r="E258" s="101" t="s">
        <v>397</v>
      </c>
      <c r="F258" s="101"/>
      <c r="G258" s="102">
        <f>G260</f>
        <v>4994.493</v>
      </c>
      <c r="H258" s="102">
        <f>H260</f>
        <v>4994.493</v>
      </c>
    </row>
    <row r="259" spans="1:8" ht="31.5" customHeight="1">
      <c r="A259" s="95"/>
      <c r="B259" s="111" t="s">
        <v>472</v>
      </c>
      <c r="C259" s="101" t="s">
        <v>184</v>
      </c>
      <c r="D259" s="101" t="s">
        <v>155</v>
      </c>
      <c r="E259" s="101" t="s">
        <v>425</v>
      </c>
      <c r="F259" s="101"/>
      <c r="G259" s="102">
        <f>G260</f>
        <v>4994.493</v>
      </c>
      <c r="H259" s="102">
        <f>H260</f>
        <v>4994.493</v>
      </c>
    </row>
    <row r="260" spans="1:8" ht="46.5" customHeight="1">
      <c r="A260" s="95"/>
      <c r="B260" s="111" t="s">
        <v>370</v>
      </c>
      <c r="C260" s="101" t="s">
        <v>184</v>
      </c>
      <c r="D260" s="101" t="s">
        <v>155</v>
      </c>
      <c r="E260" s="101" t="s">
        <v>336</v>
      </c>
      <c r="F260" s="101"/>
      <c r="G260" s="102">
        <f>G261+G262+G263</f>
        <v>4994.493</v>
      </c>
      <c r="H260" s="102">
        <f>H261+H262+H263</f>
        <v>4994.493</v>
      </c>
    </row>
    <row r="261" spans="1:8" ht="54.75" customHeight="1">
      <c r="A261" s="95"/>
      <c r="B261" s="110" t="s">
        <v>251</v>
      </c>
      <c r="C261" s="101" t="s">
        <v>184</v>
      </c>
      <c r="D261" s="101" t="s">
        <v>155</v>
      </c>
      <c r="E261" s="101" t="s">
        <v>336</v>
      </c>
      <c r="F261" s="101" t="s">
        <v>254</v>
      </c>
      <c r="G261" s="102">
        <v>4480.223</v>
      </c>
      <c r="H261" s="102">
        <v>4480.223</v>
      </c>
    </row>
    <row r="262" spans="1:8" ht="25.5" customHeight="1">
      <c r="A262" s="95"/>
      <c r="B262" s="110" t="s">
        <v>252</v>
      </c>
      <c r="C262" s="101" t="s">
        <v>184</v>
      </c>
      <c r="D262" s="101" t="s">
        <v>155</v>
      </c>
      <c r="E262" s="101" t="s">
        <v>336</v>
      </c>
      <c r="F262" s="101" t="s">
        <v>255</v>
      </c>
      <c r="G262" s="102">
        <v>329.27</v>
      </c>
      <c r="H262" s="102">
        <v>329.27</v>
      </c>
    </row>
    <row r="263" spans="1:8" ht="21" customHeight="1">
      <c r="A263" s="95"/>
      <c r="B263" s="110" t="s">
        <v>253</v>
      </c>
      <c r="C263" s="101" t="s">
        <v>184</v>
      </c>
      <c r="D263" s="101" t="s">
        <v>155</v>
      </c>
      <c r="E263" s="101" t="s">
        <v>336</v>
      </c>
      <c r="F263" s="101" t="s">
        <v>256</v>
      </c>
      <c r="G263" s="102">
        <v>185</v>
      </c>
      <c r="H263" s="102">
        <v>185</v>
      </c>
    </row>
    <row r="264" spans="1:8" ht="42.75" customHeight="1">
      <c r="A264" s="114"/>
      <c r="B264" s="217" t="s">
        <v>780</v>
      </c>
      <c r="C264" s="101" t="s">
        <v>184</v>
      </c>
      <c r="D264" s="101" t="s">
        <v>155</v>
      </c>
      <c r="E264" s="101" t="s">
        <v>719</v>
      </c>
      <c r="F264" s="101"/>
      <c r="G264" s="102">
        <f>G265</f>
        <v>94508.3889</v>
      </c>
      <c r="H264" s="237"/>
    </row>
    <row r="265" spans="1:8" ht="63" customHeight="1">
      <c r="A265" s="114"/>
      <c r="B265" s="217" t="s">
        <v>779</v>
      </c>
      <c r="C265" s="101" t="s">
        <v>184</v>
      </c>
      <c r="D265" s="101" t="s">
        <v>155</v>
      </c>
      <c r="E265" s="101" t="s">
        <v>721</v>
      </c>
      <c r="F265" s="101"/>
      <c r="G265" s="102">
        <f>G266</f>
        <v>94508.3889</v>
      </c>
      <c r="H265" s="237"/>
    </row>
    <row r="266" spans="1:8" ht="31.5" customHeight="1">
      <c r="A266" s="114"/>
      <c r="B266" s="218" t="s">
        <v>722</v>
      </c>
      <c r="C266" s="101" t="s">
        <v>184</v>
      </c>
      <c r="D266" s="101" t="s">
        <v>155</v>
      </c>
      <c r="E266" s="101" t="s">
        <v>721</v>
      </c>
      <c r="F266" s="101" t="s">
        <v>127</v>
      </c>
      <c r="G266" s="102">
        <v>94508.3889</v>
      </c>
      <c r="H266" s="237"/>
    </row>
    <row r="267" spans="1:8" ht="27" customHeight="1">
      <c r="A267" s="95"/>
      <c r="B267" s="104" t="s">
        <v>148</v>
      </c>
      <c r="C267" s="97" t="s">
        <v>184</v>
      </c>
      <c r="D267" s="97" t="s">
        <v>248</v>
      </c>
      <c r="E267" s="97"/>
      <c r="F267" s="97"/>
      <c r="G267" s="98">
        <f aca="true" t="shared" si="7" ref="G267:H270">G268</f>
        <v>4500</v>
      </c>
      <c r="H267" s="98">
        <f t="shared" si="7"/>
        <v>4500</v>
      </c>
    </row>
    <row r="268" spans="1:8" ht="59.25" customHeight="1">
      <c r="A268" s="95"/>
      <c r="B268" s="110" t="s">
        <v>574</v>
      </c>
      <c r="C268" s="101" t="s">
        <v>184</v>
      </c>
      <c r="D268" s="101" t="s">
        <v>248</v>
      </c>
      <c r="E268" s="101" t="s">
        <v>314</v>
      </c>
      <c r="F268" s="101"/>
      <c r="G268" s="102">
        <f t="shared" si="7"/>
        <v>4500</v>
      </c>
      <c r="H268" s="102">
        <f t="shared" si="7"/>
        <v>4500</v>
      </c>
    </row>
    <row r="269" spans="1:8" ht="29.25" customHeight="1">
      <c r="A269" s="95"/>
      <c r="B269" s="110" t="s">
        <v>539</v>
      </c>
      <c r="C269" s="101" t="s">
        <v>184</v>
      </c>
      <c r="D269" s="101" t="s">
        <v>248</v>
      </c>
      <c r="E269" s="101" t="s">
        <v>540</v>
      </c>
      <c r="F269" s="101"/>
      <c r="G269" s="102">
        <f t="shared" si="7"/>
        <v>4500</v>
      </c>
      <c r="H269" s="102">
        <f t="shared" si="7"/>
        <v>4500</v>
      </c>
    </row>
    <row r="270" spans="1:8" ht="30.75" customHeight="1">
      <c r="A270" s="95"/>
      <c r="B270" s="100" t="s">
        <v>541</v>
      </c>
      <c r="C270" s="101" t="s">
        <v>184</v>
      </c>
      <c r="D270" s="101" t="s">
        <v>248</v>
      </c>
      <c r="E270" s="101" t="s">
        <v>542</v>
      </c>
      <c r="F270" s="97"/>
      <c r="G270" s="102">
        <f t="shared" si="7"/>
        <v>4500</v>
      </c>
      <c r="H270" s="102">
        <f t="shared" si="7"/>
        <v>4500</v>
      </c>
    </row>
    <row r="271" spans="1:8" ht="30.75" customHeight="1">
      <c r="A271" s="95"/>
      <c r="B271" s="110" t="s">
        <v>252</v>
      </c>
      <c r="C271" s="101" t="s">
        <v>184</v>
      </c>
      <c r="D271" s="101" t="s">
        <v>248</v>
      </c>
      <c r="E271" s="101" t="s">
        <v>542</v>
      </c>
      <c r="F271" s="101" t="s">
        <v>255</v>
      </c>
      <c r="G271" s="102">
        <v>4500</v>
      </c>
      <c r="H271" s="102">
        <v>4500</v>
      </c>
    </row>
    <row r="272" spans="1:8" ht="18" customHeight="1">
      <c r="A272" s="95"/>
      <c r="B272" s="96" t="s">
        <v>487</v>
      </c>
      <c r="C272" s="97" t="s">
        <v>184</v>
      </c>
      <c r="D272" s="97" t="s">
        <v>488</v>
      </c>
      <c r="E272" s="97"/>
      <c r="F272" s="97"/>
      <c r="G272" s="98">
        <f>G273</f>
        <v>84</v>
      </c>
      <c r="H272" s="98">
        <f>H273</f>
        <v>84</v>
      </c>
    </row>
    <row r="273" spans="1:8" ht="43.5" customHeight="1">
      <c r="A273" s="95"/>
      <c r="B273" s="100" t="s">
        <v>743</v>
      </c>
      <c r="C273" s="101" t="s">
        <v>184</v>
      </c>
      <c r="D273" s="101" t="s">
        <v>488</v>
      </c>
      <c r="E273" s="101" t="s">
        <v>367</v>
      </c>
      <c r="F273" s="97"/>
      <c r="G273" s="102">
        <f>G274+G276</f>
        <v>84</v>
      </c>
      <c r="H273" s="102">
        <f>H274+H276</f>
        <v>84</v>
      </c>
    </row>
    <row r="274" spans="1:8" ht="54.75" customHeight="1">
      <c r="A274" s="95"/>
      <c r="B274" s="100" t="s">
        <v>565</v>
      </c>
      <c r="C274" s="101" t="s">
        <v>184</v>
      </c>
      <c r="D274" s="101" t="s">
        <v>488</v>
      </c>
      <c r="E274" s="101" t="s">
        <v>490</v>
      </c>
      <c r="F274" s="101"/>
      <c r="G274" s="102">
        <f>G275</f>
        <v>29</v>
      </c>
      <c r="H274" s="102">
        <f>H275</f>
        <v>29</v>
      </c>
    </row>
    <row r="275" spans="1:8" ht="31.5" customHeight="1">
      <c r="A275" s="95"/>
      <c r="B275" s="100" t="s">
        <v>489</v>
      </c>
      <c r="C275" s="101" t="s">
        <v>184</v>
      </c>
      <c r="D275" s="101" t="s">
        <v>488</v>
      </c>
      <c r="E275" s="101" t="s">
        <v>490</v>
      </c>
      <c r="F275" s="101" t="s">
        <v>72</v>
      </c>
      <c r="G275" s="102">
        <v>29</v>
      </c>
      <c r="H275" s="102">
        <v>29</v>
      </c>
    </row>
    <row r="276" spans="1:8" ht="42" customHeight="1">
      <c r="A276" s="95"/>
      <c r="B276" s="100" t="s">
        <v>501</v>
      </c>
      <c r="C276" s="101" t="s">
        <v>184</v>
      </c>
      <c r="D276" s="101" t="s">
        <v>488</v>
      </c>
      <c r="E276" s="101" t="s">
        <v>491</v>
      </c>
      <c r="F276" s="101"/>
      <c r="G276" s="102">
        <f>G277</f>
        <v>55</v>
      </c>
      <c r="H276" s="102">
        <f>H277</f>
        <v>55</v>
      </c>
    </row>
    <row r="277" spans="1:8" ht="17.25" customHeight="1">
      <c r="A277" s="95"/>
      <c r="B277" s="100" t="s">
        <v>253</v>
      </c>
      <c r="C277" s="101" t="s">
        <v>184</v>
      </c>
      <c r="D277" s="101" t="s">
        <v>488</v>
      </c>
      <c r="E277" s="101" t="s">
        <v>491</v>
      </c>
      <c r="F277" s="101" t="s">
        <v>256</v>
      </c>
      <c r="G277" s="102">
        <v>55</v>
      </c>
      <c r="H277" s="102">
        <v>55</v>
      </c>
    </row>
    <row r="278" spans="1:8" ht="23.25" customHeight="1">
      <c r="A278" s="95"/>
      <c r="B278" s="96" t="s">
        <v>209</v>
      </c>
      <c r="C278" s="97" t="s">
        <v>184</v>
      </c>
      <c r="D278" s="97" t="s">
        <v>210</v>
      </c>
      <c r="E278" s="97"/>
      <c r="F278" s="97"/>
      <c r="G278" s="98">
        <f>G279+G284+G287</f>
        <v>6320</v>
      </c>
      <c r="H278" s="98">
        <f>H279+H284+H287</f>
        <v>2720</v>
      </c>
    </row>
    <row r="279" spans="1:8" ht="56.25" customHeight="1">
      <c r="A279" s="95"/>
      <c r="B279" s="110" t="s">
        <v>574</v>
      </c>
      <c r="C279" s="101" t="s">
        <v>184</v>
      </c>
      <c r="D279" s="101" t="s">
        <v>210</v>
      </c>
      <c r="E279" s="101" t="s">
        <v>314</v>
      </c>
      <c r="F279" s="101"/>
      <c r="G279" s="102">
        <f aca="true" t="shared" si="8" ref="G279:H281">G280</f>
        <v>500</v>
      </c>
      <c r="H279" s="102">
        <f t="shared" si="8"/>
        <v>500</v>
      </c>
    </row>
    <row r="280" spans="1:8" ht="34.5" customHeight="1">
      <c r="A280" s="95"/>
      <c r="B280" s="110" t="s">
        <v>543</v>
      </c>
      <c r="C280" s="101" t="s">
        <v>184</v>
      </c>
      <c r="D280" s="101" t="s">
        <v>210</v>
      </c>
      <c r="E280" s="101" t="s">
        <v>544</v>
      </c>
      <c r="F280" s="101"/>
      <c r="G280" s="102">
        <f t="shared" si="8"/>
        <v>500</v>
      </c>
      <c r="H280" s="102">
        <f t="shared" si="8"/>
        <v>500</v>
      </c>
    </row>
    <row r="281" spans="1:8" ht="28.5" customHeight="1">
      <c r="A281" s="95"/>
      <c r="B281" s="100" t="s">
        <v>545</v>
      </c>
      <c r="C281" s="101" t="s">
        <v>184</v>
      </c>
      <c r="D281" s="101" t="s">
        <v>210</v>
      </c>
      <c r="E281" s="101" t="s">
        <v>546</v>
      </c>
      <c r="F281" s="97"/>
      <c r="G281" s="102">
        <f t="shared" si="8"/>
        <v>500</v>
      </c>
      <c r="H281" s="102">
        <f t="shared" si="8"/>
        <v>500</v>
      </c>
    </row>
    <row r="282" spans="1:8" ht="31.5" customHeight="1">
      <c r="A282" s="95"/>
      <c r="B282" s="110" t="s">
        <v>252</v>
      </c>
      <c r="C282" s="101" t="s">
        <v>184</v>
      </c>
      <c r="D282" s="101" t="s">
        <v>210</v>
      </c>
      <c r="E282" s="101" t="s">
        <v>546</v>
      </c>
      <c r="F282" s="101" t="s">
        <v>255</v>
      </c>
      <c r="G282" s="102">
        <v>500</v>
      </c>
      <c r="H282" s="102">
        <v>500</v>
      </c>
    </row>
    <row r="283" spans="1:8" ht="38.25" customHeight="1">
      <c r="A283" s="95"/>
      <c r="B283" s="118" t="s">
        <v>568</v>
      </c>
      <c r="C283" s="101" t="s">
        <v>184</v>
      </c>
      <c r="D283" s="101" t="s">
        <v>210</v>
      </c>
      <c r="E283" s="101" t="s">
        <v>448</v>
      </c>
      <c r="F283" s="101"/>
      <c r="G283" s="102">
        <f aca="true" t="shared" si="9" ref="G283:H285">G284</f>
        <v>1520</v>
      </c>
      <c r="H283" s="102">
        <f t="shared" si="9"/>
        <v>1520</v>
      </c>
    </row>
    <row r="284" spans="1:8" s="89" customFormat="1" ht="36" customHeight="1">
      <c r="A284" s="95"/>
      <c r="B284" s="118" t="s">
        <v>206</v>
      </c>
      <c r="C284" s="101" t="s">
        <v>184</v>
      </c>
      <c r="D284" s="101" t="s">
        <v>210</v>
      </c>
      <c r="E284" s="101" t="s">
        <v>337</v>
      </c>
      <c r="F284" s="101"/>
      <c r="G284" s="102">
        <f t="shared" si="9"/>
        <v>1520</v>
      </c>
      <c r="H284" s="102">
        <f t="shared" si="9"/>
        <v>1520</v>
      </c>
    </row>
    <row r="285" spans="1:8" ht="53.25" customHeight="1">
      <c r="A285" s="95"/>
      <c r="B285" s="110" t="s">
        <v>418</v>
      </c>
      <c r="C285" s="101" t="s">
        <v>184</v>
      </c>
      <c r="D285" s="101" t="s">
        <v>210</v>
      </c>
      <c r="E285" s="101" t="s">
        <v>435</v>
      </c>
      <c r="F285" s="101"/>
      <c r="G285" s="102">
        <f t="shared" si="9"/>
        <v>1520</v>
      </c>
      <c r="H285" s="102">
        <f t="shared" si="9"/>
        <v>1520</v>
      </c>
    </row>
    <row r="286" spans="1:8" ht="27.75" customHeight="1">
      <c r="A286" s="95"/>
      <c r="B286" s="110" t="s">
        <v>252</v>
      </c>
      <c r="C286" s="101" t="s">
        <v>184</v>
      </c>
      <c r="D286" s="101" t="s">
        <v>210</v>
      </c>
      <c r="E286" s="101" t="s">
        <v>435</v>
      </c>
      <c r="F286" s="101" t="s">
        <v>255</v>
      </c>
      <c r="G286" s="102">
        <v>1520</v>
      </c>
      <c r="H286" s="102">
        <v>1520</v>
      </c>
    </row>
    <row r="287" spans="1:8" ht="42.75" customHeight="1">
      <c r="A287" s="95"/>
      <c r="B287" s="110" t="s">
        <v>786</v>
      </c>
      <c r="C287" s="101" t="s">
        <v>184</v>
      </c>
      <c r="D287" s="101" t="s">
        <v>210</v>
      </c>
      <c r="E287" s="101" t="s">
        <v>783</v>
      </c>
      <c r="F287" s="101"/>
      <c r="G287" s="102">
        <f>G288+G290</f>
        <v>4300</v>
      </c>
      <c r="H287" s="102">
        <f>H288</f>
        <v>700</v>
      </c>
    </row>
    <row r="288" spans="1:8" ht="61.5" customHeight="1">
      <c r="A288" s="95"/>
      <c r="B288" s="110" t="s">
        <v>784</v>
      </c>
      <c r="C288" s="101" t="s">
        <v>184</v>
      </c>
      <c r="D288" s="101" t="s">
        <v>210</v>
      </c>
      <c r="E288" s="101" t="s">
        <v>785</v>
      </c>
      <c r="F288" s="101"/>
      <c r="G288" s="102">
        <f>G289</f>
        <v>2000</v>
      </c>
      <c r="H288" s="102">
        <f>H289</f>
        <v>700</v>
      </c>
    </row>
    <row r="289" spans="1:8" ht="27" customHeight="1">
      <c r="A289" s="95"/>
      <c r="B289" s="110" t="s">
        <v>252</v>
      </c>
      <c r="C289" s="101" t="s">
        <v>184</v>
      </c>
      <c r="D289" s="101" t="s">
        <v>210</v>
      </c>
      <c r="E289" s="101" t="s">
        <v>785</v>
      </c>
      <c r="F289" s="101" t="s">
        <v>255</v>
      </c>
      <c r="G289" s="102">
        <v>2000</v>
      </c>
      <c r="H289" s="102">
        <v>700</v>
      </c>
    </row>
    <row r="290" spans="1:8" ht="43.5" customHeight="1">
      <c r="A290" s="95"/>
      <c r="B290" s="110" t="s">
        <v>787</v>
      </c>
      <c r="C290" s="101" t="s">
        <v>184</v>
      </c>
      <c r="D290" s="101" t="s">
        <v>210</v>
      </c>
      <c r="E290" s="101" t="s">
        <v>788</v>
      </c>
      <c r="F290" s="101"/>
      <c r="G290" s="102">
        <f>G291</f>
        <v>2300</v>
      </c>
      <c r="H290" s="102">
        <f>H291</f>
        <v>0</v>
      </c>
    </row>
    <row r="291" spans="1:8" ht="27" customHeight="1">
      <c r="A291" s="95"/>
      <c r="B291" s="110" t="s">
        <v>252</v>
      </c>
      <c r="C291" s="101" t="s">
        <v>184</v>
      </c>
      <c r="D291" s="101" t="s">
        <v>210</v>
      </c>
      <c r="E291" s="101" t="s">
        <v>788</v>
      </c>
      <c r="F291" s="101" t="s">
        <v>255</v>
      </c>
      <c r="G291" s="102">
        <v>2300</v>
      </c>
      <c r="H291" s="102">
        <v>0</v>
      </c>
    </row>
    <row r="292" spans="1:8" ht="12.75">
      <c r="A292" s="95"/>
      <c r="B292" s="96" t="s">
        <v>18</v>
      </c>
      <c r="C292" s="97" t="s">
        <v>184</v>
      </c>
      <c r="D292" s="97" t="s">
        <v>19</v>
      </c>
      <c r="E292" s="97"/>
      <c r="F292" s="97"/>
      <c r="G292" s="98">
        <f>G293</f>
        <v>28420.785</v>
      </c>
      <c r="H292" s="98">
        <f>H293</f>
        <v>2614.969</v>
      </c>
    </row>
    <row r="293" spans="1:8" ht="57.75" customHeight="1">
      <c r="A293" s="95"/>
      <c r="B293" s="110" t="s">
        <v>574</v>
      </c>
      <c r="C293" s="101" t="s">
        <v>184</v>
      </c>
      <c r="D293" s="101" t="s">
        <v>19</v>
      </c>
      <c r="E293" s="101" t="s">
        <v>314</v>
      </c>
      <c r="F293" s="101"/>
      <c r="G293" s="102">
        <f>G294+G299</f>
        <v>28420.785</v>
      </c>
      <c r="H293" s="102">
        <f>H294+H299</f>
        <v>2614.969</v>
      </c>
    </row>
    <row r="294" spans="1:8" ht="32.25" customHeight="1">
      <c r="A294" s="95"/>
      <c r="B294" s="110" t="s">
        <v>378</v>
      </c>
      <c r="C294" s="101" t="s">
        <v>184</v>
      </c>
      <c r="D294" s="101" t="s">
        <v>19</v>
      </c>
      <c r="E294" s="101" t="s">
        <v>379</v>
      </c>
      <c r="F294" s="101"/>
      <c r="G294" s="102">
        <f>G295+G297</f>
        <v>2614.969</v>
      </c>
      <c r="H294" s="102">
        <f>H295+H297</f>
        <v>2614.969</v>
      </c>
    </row>
    <row r="295" spans="1:8" ht="41.25" customHeight="1">
      <c r="A295" s="95"/>
      <c r="B295" s="100" t="s">
        <v>547</v>
      </c>
      <c r="C295" s="101" t="s">
        <v>184</v>
      </c>
      <c r="D295" s="101" t="s">
        <v>19</v>
      </c>
      <c r="E295" s="101" t="s">
        <v>548</v>
      </c>
      <c r="F295" s="97"/>
      <c r="G295" s="102">
        <f>G296</f>
        <v>52.299</v>
      </c>
      <c r="H295" s="102">
        <f>H296</f>
        <v>52.299</v>
      </c>
    </row>
    <row r="296" spans="1:8" ht="12.75">
      <c r="A296" s="95"/>
      <c r="B296" s="110" t="s">
        <v>253</v>
      </c>
      <c r="C296" s="101" t="s">
        <v>184</v>
      </c>
      <c r="D296" s="101" t="s">
        <v>19</v>
      </c>
      <c r="E296" s="101" t="s">
        <v>548</v>
      </c>
      <c r="F296" s="101" t="s">
        <v>256</v>
      </c>
      <c r="G296" s="102">
        <v>52.299</v>
      </c>
      <c r="H296" s="102">
        <v>52.299</v>
      </c>
    </row>
    <row r="297" spans="1:8" ht="38.25">
      <c r="A297" s="95"/>
      <c r="B297" s="100" t="s">
        <v>549</v>
      </c>
      <c r="C297" s="101" t="s">
        <v>184</v>
      </c>
      <c r="D297" s="101" t="s">
        <v>19</v>
      </c>
      <c r="E297" s="101" t="s">
        <v>550</v>
      </c>
      <c r="F297" s="97"/>
      <c r="G297" s="102">
        <f>G298</f>
        <v>2562.67</v>
      </c>
      <c r="H297" s="102">
        <f>H298</f>
        <v>2562.67</v>
      </c>
    </row>
    <row r="298" spans="1:8" ht="12.75">
      <c r="A298" s="95"/>
      <c r="B298" s="110" t="s">
        <v>253</v>
      </c>
      <c r="C298" s="101" t="s">
        <v>184</v>
      </c>
      <c r="D298" s="101" t="s">
        <v>19</v>
      </c>
      <c r="E298" s="101" t="s">
        <v>550</v>
      </c>
      <c r="F298" s="101" t="s">
        <v>256</v>
      </c>
      <c r="G298" s="102">
        <v>2562.67</v>
      </c>
      <c r="H298" s="102">
        <v>2562.67</v>
      </c>
    </row>
    <row r="299" spans="1:8" ht="33.75" customHeight="1">
      <c r="A299" s="95"/>
      <c r="B299" s="110" t="s">
        <v>551</v>
      </c>
      <c r="C299" s="101" t="s">
        <v>184</v>
      </c>
      <c r="D299" s="101" t="s">
        <v>19</v>
      </c>
      <c r="E299" s="101" t="s">
        <v>552</v>
      </c>
      <c r="F299" s="101"/>
      <c r="G299" s="102">
        <f>G300+G302</f>
        <v>25805.816</v>
      </c>
      <c r="H299" s="102">
        <f>H300+H302</f>
        <v>0</v>
      </c>
    </row>
    <row r="300" spans="1:8" ht="38.25">
      <c r="A300" s="95"/>
      <c r="B300" s="100" t="s">
        <v>555</v>
      </c>
      <c r="C300" s="101" t="s">
        <v>184</v>
      </c>
      <c r="D300" s="101" t="s">
        <v>19</v>
      </c>
      <c r="E300" s="101" t="s">
        <v>554</v>
      </c>
      <c r="F300" s="97"/>
      <c r="G300" s="102">
        <f>G301</f>
        <v>516.116</v>
      </c>
      <c r="H300" s="102">
        <f>H301</f>
        <v>0</v>
      </c>
    </row>
    <row r="301" spans="1:8" ht="25.5">
      <c r="A301" s="95"/>
      <c r="B301" s="110" t="s">
        <v>583</v>
      </c>
      <c r="C301" s="101" t="s">
        <v>184</v>
      </c>
      <c r="D301" s="101" t="s">
        <v>19</v>
      </c>
      <c r="E301" s="101" t="s">
        <v>554</v>
      </c>
      <c r="F301" s="101" t="s">
        <v>127</v>
      </c>
      <c r="G301" s="102">
        <v>516.116</v>
      </c>
      <c r="H301" s="102">
        <v>0</v>
      </c>
    </row>
    <row r="302" spans="1:8" ht="38.25">
      <c r="A302" s="95"/>
      <c r="B302" s="100" t="s">
        <v>556</v>
      </c>
      <c r="C302" s="101" t="s">
        <v>184</v>
      </c>
      <c r="D302" s="101" t="s">
        <v>19</v>
      </c>
      <c r="E302" s="101" t="s">
        <v>553</v>
      </c>
      <c r="F302" s="97"/>
      <c r="G302" s="102">
        <f>G303</f>
        <v>25289.7</v>
      </c>
      <c r="H302" s="102">
        <f>H303</f>
        <v>0</v>
      </c>
    </row>
    <row r="303" spans="1:8" ht="25.5">
      <c r="A303" s="95"/>
      <c r="B303" s="110" t="s">
        <v>583</v>
      </c>
      <c r="C303" s="101" t="s">
        <v>184</v>
      </c>
      <c r="D303" s="101" t="s">
        <v>19</v>
      </c>
      <c r="E303" s="101" t="s">
        <v>553</v>
      </c>
      <c r="F303" s="101" t="s">
        <v>127</v>
      </c>
      <c r="G303" s="102">
        <v>25289.7</v>
      </c>
      <c r="H303" s="102">
        <v>0</v>
      </c>
    </row>
    <row r="304" spans="1:8" ht="12.75">
      <c r="A304" s="95"/>
      <c r="B304" s="104" t="s">
        <v>20</v>
      </c>
      <c r="C304" s="97" t="s">
        <v>184</v>
      </c>
      <c r="D304" s="97" t="s">
        <v>21</v>
      </c>
      <c r="E304" s="97"/>
      <c r="F304" s="97"/>
      <c r="G304" s="98">
        <f>G305</f>
        <v>8065.662</v>
      </c>
      <c r="H304" s="98">
        <f>H305</f>
        <v>8065.662</v>
      </c>
    </row>
    <row r="305" spans="1:8" ht="51">
      <c r="A305" s="95"/>
      <c r="B305" s="110" t="s">
        <v>574</v>
      </c>
      <c r="C305" s="101" t="s">
        <v>184</v>
      </c>
      <c r="D305" s="101" t="s">
        <v>21</v>
      </c>
      <c r="E305" s="101" t="s">
        <v>314</v>
      </c>
      <c r="F305" s="101"/>
      <c r="G305" s="102">
        <f>G306</f>
        <v>8065.662</v>
      </c>
      <c r="H305" s="102">
        <f>H306</f>
        <v>8065.662</v>
      </c>
    </row>
    <row r="306" spans="1:8" ht="25.5">
      <c r="A306" s="95"/>
      <c r="B306" s="110" t="s">
        <v>539</v>
      </c>
      <c r="C306" s="101" t="s">
        <v>184</v>
      </c>
      <c r="D306" s="101" t="s">
        <v>21</v>
      </c>
      <c r="E306" s="101" t="s">
        <v>557</v>
      </c>
      <c r="F306" s="101"/>
      <c r="G306" s="102">
        <f>G307+G309+G311</f>
        <v>8065.662</v>
      </c>
      <c r="H306" s="102">
        <f>H307+H309+H311</f>
        <v>8065.662</v>
      </c>
    </row>
    <row r="307" spans="1:8" ht="38.25">
      <c r="A307" s="95"/>
      <c r="B307" s="100" t="s">
        <v>558</v>
      </c>
      <c r="C307" s="101" t="s">
        <v>184</v>
      </c>
      <c r="D307" s="101" t="s">
        <v>21</v>
      </c>
      <c r="E307" s="101" t="s">
        <v>559</v>
      </c>
      <c r="F307" s="97"/>
      <c r="G307" s="102">
        <f>G308</f>
        <v>3000</v>
      </c>
      <c r="H307" s="102">
        <f>H308</f>
        <v>3000</v>
      </c>
    </row>
    <row r="308" spans="1:8" ht="25.5">
      <c r="A308" s="95"/>
      <c r="B308" s="110" t="s">
        <v>252</v>
      </c>
      <c r="C308" s="101" t="s">
        <v>184</v>
      </c>
      <c r="D308" s="101" t="s">
        <v>21</v>
      </c>
      <c r="E308" s="101" t="s">
        <v>559</v>
      </c>
      <c r="F308" s="101" t="s">
        <v>255</v>
      </c>
      <c r="G308" s="102">
        <v>3000</v>
      </c>
      <c r="H308" s="102">
        <v>3000</v>
      </c>
    </row>
    <row r="309" spans="1:8" ht="25.5">
      <c r="A309" s="95"/>
      <c r="B309" s="100" t="s">
        <v>560</v>
      </c>
      <c r="C309" s="101" t="s">
        <v>184</v>
      </c>
      <c r="D309" s="101" t="s">
        <v>21</v>
      </c>
      <c r="E309" s="101" t="s">
        <v>561</v>
      </c>
      <c r="F309" s="97"/>
      <c r="G309" s="102">
        <f>G310</f>
        <v>2565.6620000000003</v>
      </c>
      <c r="H309" s="102">
        <f>H310</f>
        <v>2565.6620000000003</v>
      </c>
    </row>
    <row r="310" spans="1:8" ht="25.5">
      <c r="A310" s="95"/>
      <c r="B310" s="110" t="s">
        <v>252</v>
      </c>
      <c r="C310" s="101" t="s">
        <v>184</v>
      </c>
      <c r="D310" s="101" t="s">
        <v>21</v>
      </c>
      <c r="E310" s="101" t="s">
        <v>561</v>
      </c>
      <c r="F310" s="101" t="s">
        <v>255</v>
      </c>
      <c r="G310" s="102">
        <f>1565.662+1000</f>
        <v>2565.6620000000003</v>
      </c>
      <c r="H310" s="102">
        <f>1565.662+1000</f>
        <v>2565.6620000000003</v>
      </c>
    </row>
    <row r="311" spans="1:8" ht="25.5">
      <c r="A311" s="95"/>
      <c r="B311" s="100" t="s">
        <v>562</v>
      </c>
      <c r="C311" s="101" t="s">
        <v>184</v>
      </c>
      <c r="D311" s="101" t="s">
        <v>21</v>
      </c>
      <c r="E311" s="101" t="s">
        <v>563</v>
      </c>
      <c r="F311" s="97"/>
      <c r="G311" s="102">
        <f>G312</f>
        <v>2500</v>
      </c>
      <c r="H311" s="102">
        <f>H312</f>
        <v>2500</v>
      </c>
    </row>
    <row r="312" spans="1:8" ht="25.5">
      <c r="A312" s="95"/>
      <c r="B312" s="110" t="s">
        <v>252</v>
      </c>
      <c r="C312" s="101" t="s">
        <v>184</v>
      </c>
      <c r="D312" s="101" t="s">
        <v>21</v>
      </c>
      <c r="E312" s="101" t="s">
        <v>563</v>
      </c>
      <c r="F312" s="101" t="s">
        <v>255</v>
      </c>
      <c r="G312" s="102">
        <v>2500</v>
      </c>
      <c r="H312" s="102">
        <v>2500</v>
      </c>
    </row>
    <row r="313" spans="1:8" ht="12.75">
      <c r="A313" s="95"/>
      <c r="B313" s="104" t="s">
        <v>51</v>
      </c>
      <c r="C313" s="97" t="s">
        <v>184</v>
      </c>
      <c r="D313" s="97" t="s">
        <v>240</v>
      </c>
      <c r="E313" s="97"/>
      <c r="F313" s="97"/>
      <c r="G313" s="98">
        <f>G314</f>
        <v>3939.6000000000004</v>
      </c>
      <c r="H313" s="98">
        <f>H314</f>
        <v>2264.1</v>
      </c>
    </row>
    <row r="314" spans="1:8" ht="25.5">
      <c r="A314" s="95"/>
      <c r="B314" s="105" t="s">
        <v>402</v>
      </c>
      <c r="C314" s="101" t="s">
        <v>184</v>
      </c>
      <c r="D314" s="101" t="s">
        <v>240</v>
      </c>
      <c r="E314" s="101" t="s">
        <v>285</v>
      </c>
      <c r="F314" s="97"/>
      <c r="G314" s="102">
        <f>G315</f>
        <v>3939.6000000000004</v>
      </c>
      <c r="H314" s="102">
        <f>H315</f>
        <v>2264.1</v>
      </c>
    </row>
    <row r="315" spans="1:8" ht="25.5">
      <c r="A315" s="95"/>
      <c r="B315" s="105" t="s">
        <v>398</v>
      </c>
      <c r="C315" s="101" t="s">
        <v>184</v>
      </c>
      <c r="D315" s="101" t="s">
        <v>240</v>
      </c>
      <c r="E315" s="101" t="s">
        <v>338</v>
      </c>
      <c r="F315" s="97"/>
      <c r="G315" s="102">
        <f>G316+G318</f>
        <v>3939.6000000000004</v>
      </c>
      <c r="H315" s="102">
        <f>H316+H318</f>
        <v>2264.1</v>
      </c>
    </row>
    <row r="316" spans="1:8" ht="51">
      <c r="A316" s="95"/>
      <c r="B316" s="116" t="s">
        <v>399</v>
      </c>
      <c r="C316" s="101" t="s">
        <v>184</v>
      </c>
      <c r="D316" s="101" t="s">
        <v>240</v>
      </c>
      <c r="E316" s="101" t="s">
        <v>564</v>
      </c>
      <c r="F316" s="97"/>
      <c r="G316" s="102">
        <f>G317</f>
        <v>3808.3</v>
      </c>
      <c r="H316" s="102">
        <f>H317</f>
        <v>2180.9</v>
      </c>
    </row>
    <row r="317" spans="1:8" ht="25.5">
      <c r="A317" s="95"/>
      <c r="B317" s="100" t="s">
        <v>497</v>
      </c>
      <c r="C317" s="101" t="s">
        <v>184</v>
      </c>
      <c r="D317" s="101" t="s">
        <v>240</v>
      </c>
      <c r="E317" s="101" t="s">
        <v>564</v>
      </c>
      <c r="F317" s="101" t="s">
        <v>127</v>
      </c>
      <c r="G317" s="102">
        <v>3808.3</v>
      </c>
      <c r="H317" s="102">
        <v>2180.9</v>
      </c>
    </row>
    <row r="318" spans="1:8" ht="63.75">
      <c r="A318" s="95"/>
      <c r="B318" s="116" t="s">
        <v>736</v>
      </c>
      <c r="C318" s="101" t="s">
        <v>184</v>
      </c>
      <c r="D318" s="101" t="s">
        <v>240</v>
      </c>
      <c r="E318" s="101" t="s">
        <v>737</v>
      </c>
      <c r="F318" s="97"/>
      <c r="G318" s="102">
        <f>G319</f>
        <v>131.3</v>
      </c>
      <c r="H318" s="102">
        <f>H319</f>
        <v>83.2</v>
      </c>
    </row>
    <row r="319" spans="1:8" ht="25.5">
      <c r="A319" s="95"/>
      <c r="B319" s="100" t="s">
        <v>497</v>
      </c>
      <c r="C319" s="101" t="s">
        <v>184</v>
      </c>
      <c r="D319" s="101" t="s">
        <v>240</v>
      </c>
      <c r="E319" s="101" t="s">
        <v>737</v>
      </c>
      <c r="F319" s="101" t="s">
        <v>127</v>
      </c>
      <c r="G319" s="102">
        <v>131.3</v>
      </c>
      <c r="H319" s="102">
        <v>83.2</v>
      </c>
    </row>
    <row r="320" spans="1:8" ht="12.75">
      <c r="A320" s="95"/>
      <c r="B320" s="127" t="s">
        <v>419</v>
      </c>
      <c r="C320" s="106" t="s">
        <v>184</v>
      </c>
      <c r="D320" s="106" t="s">
        <v>240</v>
      </c>
      <c r="E320" s="106" t="s">
        <v>737</v>
      </c>
      <c r="F320" s="101"/>
      <c r="G320" s="128">
        <v>124.7</v>
      </c>
      <c r="H320" s="128">
        <v>79.2</v>
      </c>
    </row>
    <row r="321" spans="1:8" ht="15" customHeight="1">
      <c r="A321" s="95" t="s">
        <v>185</v>
      </c>
      <c r="B321" s="99" t="s">
        <v>187</v>
      </c>
      <c r="C321" s="97" t="s">
        <v>188</v>
      </c>
      <c r="D321" s="97"/>
      <c r="E321" s="97"/>
      <c r="F321" s="97"/>
      <c r="G321" s="98">
        <f aca="true" t="shared" si="10" ref="G321:H323">G322</f>
        <v>3968.54323</v>
      </c>
      <c r="H321" s="98">
        <f t="shared" si="10"/>
        <v>3968.54323</v>
      </c>
    </row>
    <row r="322" spans="1:8" ht="33.75" customHeight="1">
      <c r="A322" s="95"/>
      <c r="B322" s="103" t="s">
        <v>100</v>
      </c>
      <c r="C322" s="101" t="s">
        <v>188</v>
      </c>
      <c r="D322" s="101" t="s">
        <v>101</v>
      </c>
      <c r="E322" s="101"/>
      <c r="F322" s="101"/>
      <c r="G322" s="102">
        <f t="shared" si="10"/>
        <v>3968.54323</v>
      </c>
      <c r="H322" s="102">
        <f t="shared" si="10"/>
        <v>3968.54323</v>
      </c>
    </row>
    <row r="323" spans="1:8" ht="18.75" customHeight="1">
      <c r="A323" s="95"/>
      <c r="B323" s="103" t="s">
        <v>212</v>
      </c>
      <c r="C323" s="101" t="s">
        <v>188</v>
      </c>
      <c r="D323" s="101" t="s">
        <v>101</v>
      </c>
      <c r="E323" s="101" t="s">
        <v>289</v>
      </c>
      <c r="F323" s="101"/>
      <c r="G323" s="102">
        <f t="shared" si="10"/>
        <v>3968.54323</v>
      </c>
      <c r="H323" s="102">
        <f t="shared" si="10"/>
        <v>3968.54323</v>
      </c>
    </row>
    <row r="324" spans="1:8" ht="51">
      <c r="A324" s="95"/>
      <c r="B324" s="100" t="s">
        <v>339</v>
      </c>
      <c r="C324" s="101" t="s">
        <v>188</v>
      </c>
      <c r="D324" s="101" t="s">
        <v>101</v>
      </c>
      <c r="E324" s="101" t="s">
        <v>271</v>
      </c>
      <c r="F324" s="101"/>
      <c r="G324" s="102">
        <f>G325+G326+G327</f>
        <v>3968.54323</v>
      </c>
      <c r="H324" s="102">
        <f>H325+H326+H327</f>
        <v>3968.54323</v>
      </c>
    </row>
    <row r="325" spans="1:8" ht="51">
      <c r="A325" s="95"/>
      <c r="B325" s="103" t="s">
        <v>251</v>
      </c>
      <c r="C325" s="101" t="s">
        <v>188</v>
      </c>
      <c r="D325" s="101" t="s">
        <v>101</v>
      </c>
      <c r="E325" s="101" t="s">
        <v>271</v>
      </c>
      <c r="F325" s="101" t="s">
        <v>254</v>
      </c>
      <c r="G325" s="102">
        <v>3783.54323</v>
      </c>
      <c r="H325" s="102">
        <v>3783.54323</v>
      </c>
    </row>
    <row r="326" spans="1:8" ht="25.5">
      <c r="A326" s="95"/>
      <c r="B326" s="103" t="s">
        <v>252</v>
      </c>
      <c r="C326" s="101" t="s">
        <v>188</v>
      </c>
      <c r="D326" s="101" t="s">
        <v>101</v>
      </c>
      <c r="E326" s="101" t="s">
        <v>271</v>
      </c>
      <c r="F326" s="101" t="s">
        <v>255</v>
      </c>
      <c r="G326" s="102">
        <v>170</v>
      </c>
      <c r="H326" s="102">
        <v>170</v>
      </c>
    </row>
    <row r="327" spans="1:8" ht="13.5">
      <c r="A327" s="121"/>
      <c r="B327" s="122" t="s">
        <v>253</v>
      </c>
      <c r="C327" s="123" t="s">
        <v>188</v>
      </c>
      <c r="D327" s="123" t="s">
        <v>101</v>
      </c>
      <c r="E327" s="123" t="s">
        <v>271</v>
      </c>
      <c r="F327" s="123" t="s">
        <v>256</v>
      </c>
      <c r="G327" s="102">
        <v>15</v>
      </c>
      <c r="H327" s="102">
        <v>15</v>
      </c>
    </row>
    <row r="328" spans="1:8" s="89" customFormat="1" ht="31.5" customHeight="1">
      <c r="A328" s="230" t="s">
        <v>186</v>
      </c>
      <c r="B328" s="231" t="s">
        <v>735</v>
      </c>
      <c r="C328" s="123"/>
      <c r="D328" s="123"/>
      <c r="E328" s="123"/>
      <c r="F328" s="123"/>
      <c r="G328" s="229">
        <v>3388.804042</v>
      </c>
      <c r="H328" s="229">
        <v>6823.151012</v>
      </c>
    </row>
    <row r="329" spans="1:8" ht="12.75">
      <c r="A329" s="95"/>
      <c r="B329" s="124" t="s">
        <v>125</v>
      </c>
      <c r="C329" s="125"/>
      <c r="D329" s="125"/>
      <c r="E329" s="125"/>
      <c r="F329" s="125"/>
      <c r="G329" s="98">
        <f>G20+G27+G227+G234+G321+G328</f>
        <v>513190.820582</v>
      </c>
      <c r="H329" s="98">
        <f>H20+H27+H227+H234+H321+H328</f>
        <v>388835.196242</v>
      </c>
    </row>
  </sheetData>
  <sheetProtection/>
  <mergeCells count="22">
    <mergeCell ref="B5:H5"/>
    <mergeCell ref="B6:H6"/>
    <mergeCell ref="C1:H1"/>
    <mergeCell ref="B2:H2"/>
    <mergeCell ref="B3:H3"/>
    <mergeCell ref="A4:H4"/>
    <mergeCell ref="B15:H15"/>
    <mergeCell ref="B16:F16"/>
    <mergeCell ref="A17:A18"/>
    <mergeCell ref="B17:B18"/>
    <mergeCell ref="C17:C18"/>
    <mergeCell ref="D17:D18"/>
    <mergeCell ref="E17:E18"/>
    <mergeCell ref="F17:F18"/>
    <mergeCell ref="G17:G18"/>
    <mergeCell ref="H17:H18"/>
    <mergeCell ref="C8:H8"/>
    <mergeCell ref="C9:H9"/>
    <mergeCell ref="B10:H10"/>
    <mergeCell ref="B11:H11"/>
    <mergeCell ref="B12:H12"/>
    <mergeCell ref="B13:H13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90"/>
  <sheetViews>
    <sheetView zoomScalePageLayoutView="0" workbookViewId="0" topLeftCell="A63">
      <selection activeCell="K14" sqref="K14"/>
    </sheetView>
  </sheetViews>
  <sheetFormatPr defaultColWidth="9.00390625" defaultRowHeight="12.75"/>
  <cols>
    <col min="1" max="1" width="4.875" style="145" customWidth="1"/>
    <col min="2" max="2" width="48.625" style="145" customWidth="1"/>
    <col min="3" max="3" width="7.875" style="145" customWidth="1"/>
    <col min="4" max="4" width="9.25390625" style="145" customWidth="1"/>
    <col min="5" max="5" width="16.375" style="145" customWidth="1"/>
    <col min="6" max="6" width="16.25390625" style="145" customWidth="1"/>
    <col min="7" max="7" width="15.25390625" style="145" customWidth="1"/>
    <col min="8" max="8" width="13.625" style="145" bestFit="1" customWidth="1"/>
    <col min="9" max="9" width="11.375" style="145" bestFit="1" customWidth="1"/>
    <col min="10" max="16384" width="9.125" style="145" customWidth="1"/>
  </cols>
  <sheetData>
    <row r="1" spans="1:5" ht="15.75" hidden="1">
      <c r="A1" s="142"/>
      <c r="B1" s="143"/>
      <c r="C1" s="142"/>
      <c r="D1" s="142"/>
      <c r="E1" s="144"/>
    </row>
    <row r="2" spans="1:7" s="90" customFormat="1" ht="15">
      <c r="A2" s="136"/>
      <c r="B2" s="216"/>
      <c r="C2" s="285" t="s">
        <v>669</v>
      </c>
      <c r="D2" s="287"/>
      <c r="E2" s="287"/>
      <c r="F2" s="288"/>
      <c r="G2" s="288"/>
    </row>
    <row r="3" spans="1:7" s="90" customFormat="1" ht="15">
      <c r="A3" s="136"/>
      <c r="B3" s="285" t="s">
        <v>661</v>
      </c>
      <c r="C3" s="285"/>
      <c r="D3" s="287"/>
      <c r="E3" s="287"/>
      <c r="F3" s="288"/>
      <c r="G3" s="288"/>
    </row>
    <row r="4" spans="1:7" s="90" customFormat="1" ht="15">
      <c r="A4" s="136"/>
      <c r="B4" s="285" t="s">
        <v>13</v>
      </c>
      <c r="C4" s="285"/>
      <c r="D4" s="287"/>
      <c r="E4" s="287"/>
      <c r="F4" s="288"/>
      <c r="G4" s="288"/>
    </row>
    <row r="5" spans="1:7" s="90" customFormat="1" ht="13.5">
      <c r="A5" s="285" t="s">
        <v>800</v>
      </c>
      <c r="B5" s="287"/>
      <c r="C5" s="287"/>
      <c r="D5" s="287"/>
      <c r="E5" s="287"/>
      <c r="F5" s="288"/>
      <c r="G5" s="288"/>
    </row>
    <row r="6" spans="1:7" s="90" customFormat="1" ht="15">
      <c r="A6" s="219"/>
      <c r="B6" s="285" t="s">
        <v>801</v>
      </c>
      <c r="C6" s="287"/>
      <c r="D6" s="287"/>
      <c r="E6" s="287"/>
      <c r="F6" s="288"/>
      <c r="G6" s="288"/>
    </row>
    <row r="7" spans="1:3" s="90" customFormat="1" ht="12.75">
      <c r="A7" s="234"/>
      <c r="B7" s="235"/>
      <c r="C7" s="236"/>
    </row>
    <row r="8" spans="2:6" ht="15.75">
      <c r="B8" s="326" t="s">
        <v>802</v>
      </c>
      <c r="C8" s="327"/>
      <c r="D8" s="327"/>
      <c r="E8" s="327"/>
      <c r="F8" s="327"/>
    </row>
    <row r="9" spans="1:7" ht="18.75">
      <c r="A9" s="333" t="s">
        <v>815</v>
      </c>
      <c r="B9" s="304"/>
      <c r="C9" s="304"/>
      <c r="D9" s="304"/>
      <c r="E9" s="304"/>
      <c r="F9" s="303"/>
      <c r="G9" s="303"/>
    </row>
    <row r="10" spans="1:7" ht="18.75">
      <c r="A10" s="333" t="s">
        <v>816</v>
      </c>
      <c r="B10" s="304"/>
      <c r="C10" s="304"/>
      <c r="D10" s="304"/>
      <c r="E10" s="304"/>
      <c r="F10" s="303"/>
      <c r="G10" s="303"/>
    </row>
    <row r="11" spans="1:7" ht="15.75">
      <c r="A11" s="142"/>
      <c r="B11" s="143"/>
      <c r="C11" s="142"/>
      <c r="D11" s="142"/>
      <c r="E11" s="170"/>
      <c r="G11" s="170" t="s">
        <v>159</v>
      </c>
    </row>
    <row r="12" spans="1:7" ht="57" customHeight="1">
      <c r="A12" s="146" t="s">
        <v>160</v>
      </c>
      <c r="B12" s="146" t="s">
        <v>161</v>
      </c>
      <c r="C12" s="146" t="s">
        <v>92</v>
      </c>
      <c r="D12" s="146" t="s">
        <v>162</v>
      </c>
      <c r="E12" s="146" t="s">
        <v>38</v>
      </c>
      <c r="F12" s="146" t="s">
        <v>806</v>
      </c>
      <c r="G12" s="146" t="s">
        <v>817</v>
      </c>
    </row>
    <row r="13" spans="1:7" ht="12.75">
      <c r="A13" s="147">
        <v>1</v>
      </c>
      <c r="B13" s="147">
        <v>2</v>
      </c>
      <c r="C13" s="147">
        <v>3</v>
      </c>
      <c r="D13" s="147">
        <v>4</v>
      </c>
      <c r="E13" s="147">
        <v>5</v>
      </c>
      <c r="F13" s="147">
        <v>6</v>
      </c>
      <c r="G13" s="147">
        <v>7</v>
      </c>
    </row>
    <row r="14" spans="1:7" ht="81.75" customHeight="1">
      <c r="A14" s="199" t="s">
        <v>96</v>
      </c>
      <c r="B14" s="148" t="s">
        <v>725</v>
      </c>
      <c r="C14" s="149" t="s">
        <v>104</v>
      </c>
      <c r="D14" s="149"/>
      <c r="E14" s="264">
        <f>E15+E16</f>
        <v>1215.213</v>
      </c>
      <c r="F14" s="264">
        <f>F15+F16</f>
        <v>1180.763</v>
      </c>
      <c r="G14" s="259">
        <f aca="true" t="shared" si="0" ref="G14:G68">F14/E14*100</f>
        <v>97.1651060349091</v>
      </c>
    </row>
    <row r="15" spans="1:7" ht="15.75">
      <c r="A15" s="325"/>
      <c r="B15" s="321"/>
      <c r="C15" s="152" t="s">
        <v>104</v>
      </c>
      <c r="D15" s="152" t="s">
        <v>157</v>
      </c>
      <c r="E15" s="265">
        <v>915.213</v>
      </c>
      <c r="F15" s="265">
        <v>880.763</v>
      </c>
      <c r="G15" s="259">
        <f t="shared" si="0"/>
        <v>96.23584892260054</v>
      </c>
    </row>
    <row r="16" spans="1:7" ht="15.75">
      <c r="A16" s="321"/>
      <c r="B16" s="321"/>
      <c r="C16" s="152" t="s">
        <v>104</v>
      </c>
      <c r="D16" s="152" t="s">
        <v>611</v>
      </c>
      <c r="E16" s="265">
        <v>300</v>
      </c>
      <c r="F16" s="265">
        <v>300</v>
      </c>
      <c r="G16" s="259">
        <f t="shared" si="0"/>
        <v>100</v>
      </c>
    </row>
    <row r="17" spans="1:7" ht="50.25" customHeight="1">
      <c r="A17" s="200" t="s">
        <v>102</v>
      </c>
      <c r="B17" s="151" t="s">
        <v>402</v>
      </c>
      <c r="C17" s="152"/>
      <c r="D17" s="152"/>
      <c r="E17" s="264">
        <f>E18+E22+E23+E26</f>
        <v>42236.715580000004</v>
      </c>
      <c r="F17" s="264">
        <f>F18+F22+F23+F26</f>
        <v>40161.31424000001</v>
      </c>
      <c r="G17" s="259">
        <f t="shared" si="0"/>
        <v>95.08626248158664</v>
      </c>
    </row>
    <row r="18" spans="1:7" ht="37.5" customHeight="1">
      <c r="A18" s="322" t="s">
        <v>404</v>
      </c>
      <c r="B18" s="201" t="s">
        <v>403</v>
      </c>
      <c r="C18" s="152"/>
      <c r="D18" s="152"/>
      <c r="E18" s="265">
        <f>E19+E20+E21</f>
        <v>9394.2929</v>
      </c>
      <c r="F18" s="265">
        <f>F19+F20+F21</f>
        <v>7935.75417</v>
      </c>
      <c r="G18" s="259">
        <f t="shared" si="0"/>
        <v>84.47420422669597</v>
      </c>
    </row>
    <row r="19" spans="1:7" ht="15.75">
      <c r="A19" s="323"/>
      <c r="B19" s="328"/>
      <c r="C19" s="152" t="s">
        <v>104</v>
      </c>
      <c r="D19" s="152" t="s">
        <v>241</v>
      </c>
      <c r="E19" s="265">
        <v>5252</v>
      </c>
      <c r="F19" s="265">
        <v>3979.46127</v>
      </c>
      <c r="G19" s="259">
        <f t="shared" si="0"/>
        <v>75.77039737242954</v>
      </c>
    </row>
    <row r="20" spans="1:7" ht="15.75">
      <c r="A20" s="323"/>
      <c r="B20" s="329"/>
      <c r="C20" s="152" t="s">
        <v>104</v>
      </c>
      <c r="D20" s="152" t="s">
        <v>28</v>
      </c>
      <c r="E20" s="265">
        <v>3026.2929</v>
      </c>
      <c r="F20" s="265">
        <v>3026.2929</v>
      </c>
      <c r="G20" s="259">
        <f t="shared" si="0"/>
        <v>100</v>
      </c>
    </row>
    <row r="21" spans="1:7" ht="15.75">
      <c r="A21" s="324"/>
      <c r="B21" s="320"/>
      <c r="C21" s="152" t="s">
        <v>104</v>
      </c>
      <c r="D21" s="152" t="s">
        <v>107</v>
      </c>
      <c r="E21" s="265">
        <v>1116</v>
      </c>
      <c r="F21" s="265">
        <v>930</v>
      </c>
      <c r="G21" s="259">
        <f t="shared" si="0"/>
        <v>83.33333333333334</v>
      </c>
    </row>
    <row r="22" spans="1:7" ht="31.5" customHeight="1">
      <c r="A22" s="226" t="s">
        <v>406</v>
      </c>
      <c r="B22" s="223" t="s">
        <v>405</v>
      </c>
      <c r="C22" s="152" t="s">
        <v>104</v>
      </c>
      <c r="D22" s="152" t="s">
        <v>65</v>
      </c>
      <c r="E22" s="265">
        <v>898.79</v>
      </c>
      <c r="F22" s="265">
        <v>898.7688</v>
      </c>
      <c r="G22" s="259">
        <f t="shared" si="0"/>
        <v>99.9976412732674</v>
      </c>
    </row>
    <row r="23" spans="1:7" ht="30.75" customHeight="1">
      <c r="A23" s="226" t="s">
        <v>408</v>
      </c>
      <c r="B23" s="223" t="s">
        <v>407</v>
      </c>
      <c r="C23" s="152"/>
      <c r="D23" s="152"/>
      <c r="E23" s="265">
        <f>E24+E25</f>
        <v>22764.63268</v>
      </c>
      <c r="F23" s="265">
        <f>F24+F25</f>
        <v>22553.207270000003</v>
      </c>
      <c r="G23" s="259">
        <f t="shared" si="0"/>
        <v>99.07125490240945</v>
      </c>
    </row>
    <row r="24" spans="1:7" ht="15.75">
      <c r="A24" s="325"/>
      <c r="B24" s="321"/>
      <c r="C24" s="152" t="s">
        <v>104</v>
      </c>
      <c r="D24" s="152" t="s">
        <v>65</v>
      </c>
      <c r="E24" s="265">
        <v>1807.57287</v>
      </c>
      <c r="F24" s="265">
        <v>1717.30193</v>
      </c>
      <c r="G24" s="259">
        <f t="shared" si="0"/>
        <v>95.00595845964429</v>
      </c>
    </row>
    <row r="25" spans="1:7" ht="15.75">
      <c r="A25" s="321"/>
      <c r="B25" s="321"/>
      <c r="C25" s="152" t="s">
        <v>104</v>
      </c>
      <c r="D25" s="152" t="s">
        <v>240</v>
      </c>
      <c r="E25" s="265">
        <v>20957.05981</v>
      </c>
      <c r="F25" s="265">
        <v>20835.90534</v>
      </c>
      <c r="G25" s="259">
        <f t="shared" si="0"/>
        <v>99.42189185363594</v>
      </c>
    </row>
    <row r="26" spans="1:7" ht="36" customHeight="1">
      <c r="A26" s="226" t="s">
        <v>409</v>
      </c>
      <c r="B26" s="223" t="s">
        <v>410</v>
      </c>
      <c r="C26" s="152" t="s">
        <v>184</v>
      </c>
      <c r="D26" s="152" t="s">
        <v>240</v>
      </c>
      <c r="E26" s="265">
        <v>9179</v>
      </c>
      <c r="F26" s="265">
        <v>8773.584</v>
      </c>
      <c r="G26" s="259">
        <f t="shared" si="0"/>
        <v>95.58322257326508</v>
      </c>
    </row>
    <row r="27" spans="1:7" ht="52.5" customHeight="1">
      <c r="A27" s="199" t="s">
        <v>53</v>
      </c>
      <c r="B27" s="148" t="s">
        <v>401</v>
      </c>
      <c r="C27" s="149" t="s">
        <v>104</v>
      </c>
      <c r="D27" s="149" t="s">
        <v>204</v>
      </c>
      <c r="E27" s="264">
        <f>E28+E29</f>
        <v>24883.839</v>
      </c>
      <c r="F27" s="264">
        <f>F28+F29</f>
        <v>19609.722999999998</v>
      </c>
      <c r="G27" s="259">
        <f t="shared" si="0"/>
        <v>78.80505495956632</v>
      </c>
    </row>
    <row r="28" spans="1:7" ht="57.75" customHeight="1">
      <c r="A28" s="226" t="s">
        <v>411</v>
      </c>
      <c r="B28" s="223" t="s">
        <v>382</v>
      </c>
      <c r="C28" s="152" t="s">
        <v>104</v>
      </c>
      <c r="D28" s="152" t="s">
        <v>25</v>
      </c>
      <c r="E28" s="265">
        <v>14410.934</v>
      </c>
      <c r="F28" s="265">
        <v>9136.818</v>
      </c>
      <c r="G28" s="259">
        <f t="shared" si="0"/>
        <v>63.40198352167875</v>
      </c>
    </row>
    <row r="29" spans="1:7" ht="37.5" customHeight="1">
      <c r="A29" s="225" t="s">
        <v>412</v>
      </c>
      <c r="B29" s="224" t="s">
        <v>384</v>
      </c>
      <c r="C29" s="152" t="s">
        <v>104</v>
      </c>
      <c r="D29" s="152" t="s">
        <v>156</v>
      </c>
      <c r="E29" s="265">
        <f>10022.905+450</f>
        <v>10472.905</v>
      </c>
      <c r="F29" s="265">
        <f>10022.905+450</f>
        <v>10472.905</v>
      </c>
      <c r="G29" s="259">
        <f t="shared" si="0"/>
        <v>100</v>
      </c>
    </row>
    <row r="30" spans="1:7" ht="54.75" customHeight="1">
      <c r="A30" s="154" t="s">
        <v>183</v>
      </c>
      <c r="B30" s="148" t="s">
        <v>585</v>
      </c>
      <c r="C30" s="152"/>
      <c r="D30" s="152" t="s">
        <v>416</v>
      </c>
      <c r="E30" s="264">
        <f>E31+E33+E34+E35+E36+E37+E38</f>
        <v>238567.95193</v>
      </c>
      <c r="F30" s="264">
        <f>F31+F33+F34+F35+F36+F37+F38</f>
        <v>234268.86303</v>
      </c>
      <c r="G30" s="259">
        <f t="shared" si="0"/>
        <v>98.19796042795328</v>
      </c>
    </row>
    <row r="31" spans="1:7" ht="36" customHeight="1">
      <c r="A31" s="226" t="s">
        <v>63</v>
      </c>
      <c r="B31" s="223" t="s">
        <v>340</v>
      </c>
      <c r="C31" s="152" t="s">
        <v>104</v>
      </c>
      <c r="D31" s="152" t="s">
        <v>195</v>
      </c>
      <c r="E31" s="265">
        <v>111199.43714</v>
      </c>
      <c r="F31" s="265">
        <v>108518.02801</v>
      </c>
      <c r="G31" s="259">
        <f t="shared" si="0"/>
        <v>97.58864864880196</v>
      </c>
    </row>
    <row r="32" spans="1:7" ht="17.25" customHeight="1">
      <c r="A32" s="322" t="s">
        <v>64</v>
      </c>
      <c r="B32" s="318" t="s">
        <v>344</v>
      </c>
      <c r="C32" s="152"/>
      <c r="D32" s="152"/>
      <c r="E32" s="265"/>
      <c r="F32" s="265"/>
      <c r="G32" s="259"/>
    </row>
    <row r="33" spans="1:7" ht="17.25" customHeight="1">
      <c r="A33" s="342"/>
      <c r="B33" s="319"/>
      <c r="C33" s="152" t="s">
        <v>104</v>
      </c>
      <c r="D33" s="152" t="s">
        <v>191</v>
      </c>
      <c r="E33" s="265">
        <v>113437.32779</v>
      </c>
      <c r="F33" s="265">
        <v>112472.5076</v>
      </c>
      <c r="G33" s="259">
        <f t="shared" si="0"/>
        <v>99.14946851376286</v>
      </c>
    </row>
    <row r="34" spans="1:8" ht="17.25" customHeight="1">
      <c r="A34" s="342"/>
      <c r="B34" s="319"/>
      <c r="C34" s="152" t="s">
        <v>104</v>
      </c>
      <c r="D34" s="152" t="s">
        <v>538</v>
      </c>
      <c r="E34" s="265">
        <v>1244</v>
      </c>
      <c r="F34" s="265">
        <v>1124.28742</v>
      </c>
      <c r="G34" s="259">
        <f t="shared" si="0"/>
        <v>90.37680225080386</v>
      </c>
      <c r="H34" s="263"/>
    </row>
    <row r="35" spans="1:8" ht="16.5" customHeight="1">
      <c r="A35" s="342"/>
      <c r="B35" s="319"/>
      <c r="C35" s="152" t="s">
        <v>104</v>
      </c>
      <c r="D35" s="152" t="s">
        <v>23</v>
      </c>
      <c r="E35" s="265">
        <v>1224.287</v>
      </c>
      <c r="F35" s="265">
        <v>1011.95</v>
      </c>
      <c r="G35" s="259">
        <f t="shared" si="0"/>
        <v>82.65627258967872</v>
      </c>
      <c r="H35" s="263"/>
    </row>
    <row r="36" spans="1:7" ht="16.5" customHeight="1">
      <c r="A36" s="343"/>
      <c r="B36" s="320"/>
      <c r="C36" s="152" t="s">
        <v>104</v>
      </c>
      <c r="D36" s="152" t="s">
        <v>241</v>
      </c>
      <c r="E36" s="265">
        <v>8685</v>
      </c>
      <c r="F36" s="265">
        <v>8457.5</v>
      </c>
      <c r="G36" s="259">
        <f t="shared" si="0"/>
        <v>97.38054116292459</v>
      </c>
    </row>
    <row r="37" spans="1:7" ht="56.25" customHeight="1">
      <c r="A37" s="225" t="s">
        <v>414</v>
      </c>
      <c r="B37" s="223" t="s">
        <v>675</v>
      </c>
      <c r="C37" s="152" t="s">
        <v>104</v>
      </c>
      <c r="D37" s="152" t="s">
        <v>192</v>
      </c>
      <c r="E37" s="265">
        <v>2177.08</v>
      </c>
      <c r="F37" s="265">
        <v>2177.08</v>
      </c>
      <c r="G37" s="259">
        <f t="shared" si="0"/>
        <v>100</v>
      </c>
    </row>
    <row r="38" spans="1:7" ht="48.75" customHeight="1">
      <c r="A38" s="225" t="s">
        <v>774</v>
      </c>
      <c r="B38" s="223" t="s">
        <v>773</v>
      </c>
      <c r="C38" s="152" t="s">
        <v>104</v>
      </c>
      <c r="D38" s="152" t="s">
        <v>23</v>
      </c>
      <c r="E38" s="265">
        <v>600.82</v>
      </c>
      <c r="F38" s="265">
        <v>507.51</v>
      </c>
      <c r="G38" s="259">
        <f t="shared" si="0"/>
        <v>84.46955827036383</v>
      </c>
    </row>
    <row r="39" spans="1:7" ht="66.75" customHeight="1">
      <c r="A39" s="202" t="s">
        <v>185</v>
      </c>
      <c r="B39" s="151" t="s">
        <v>570</v>
      </c>
      <c r="C39" s="149" t="s">
        <v>104</v>
      </c>
      <c r="D39" s="149" t="s">
        <v>129</v>
      </c>
      <c r="E39" s="264">
        <v>300</v>
      </c>
      <c r="F39" s="264">
        <v>294.1</v>
      </c>
      <c r="G39" s="259">
        <f t="shared" si="0"/>
        <v>98.03333333333335</v>
      </c>
    </row>
    <row r="40" spans="1:7" ht="66" customHeight="1">
      <c r="A40" s="330" t="s">
        <v>186</v>
      </c>
      <c r="B40" s="148" t="s">
        <v>571</v>
      </c>
      <c r="C40" s="149" t="s">
        <v>104</v>
      </c>
      <c r="D40" s="149" t="s">
        <v>129</v>
      </c>
      <c r="E40" s="264">
        <f>E41+E42</f>
        <v>210</v>
      </c>
      <c r="F40" s="264">
        <f>F41+F42</f>
        <v>209.98035</v>
      </c>
      <c r="G40" s="259">
        <f t="shared" si="0"/>
        <v>99.99064285714286</v>
      </c>
    </row>
    <row r="41" spans="1:7" ht="19.5" customHeight="1">
      <c r="A41" s="331"/>
      <c r="B41" s="255"/>
      <c r="C41" s="152" t="s">
        <v>104</v>
      </c>
      <c r="D41" s="152" t="s">
        <v>129</v>
      </c>
      <c r="E41" s="264">
        <v>165</v>
      </c>
      <c r="F41" s="264">
        <v>165</v>
      </c>
      <c r="G41" s="259">
        <f t="shared" si="0"/>
        <v>100</v>
      </c>
    </row>
    <row r="42" spans="1:7" ht="22.5" customHeight="1">
      <c r="A42" s="332"/>
      <c r="B42" s="255"/>
      <c r="C42" s="152" t="s">
        <v>184</v>
      </c>
      <c r="D42" s="152" t="s">
        <v>129</v>
      </c>
      <c r="E42" s="264">
        <v>45</v>
      </c>
      <c r="F42" s="264">
        <v>44.98035</v>
      </c>
      <c r="G42" s="259">
        <f t="shared" si="0"/>
        <v>99.95633333333333</v>
      </c>
    </row>
    <row r="43" spans="1:7" ht="65.25" customHeight="1">
      <c r="A43" s="154" t="s">
        <v>189</v>
      </c>
      <c r="B43" s="148" t="s">
        <v>575</v>
      </c>
      <c r="C43" s="149" t="s">
        <v>184</v>
      </c>
      <c r="D43" s="149" t="s">
        <v>488</v>
      </c>
      <c r="E43" s="264">
        <v>594.182</v>
      </c>
      <c r="F43" s="264">
        <v>594.182</v>
      </c>
      <c r="G43" s="259">
        <f t="shared" si="0"/>
        <v>100</v>
      </c>
    </row>
    <row r="44" spans="1:7" ht="118.5" customHeight="1">
      <c r="A44" s="154" t="s">
        <v>193</v>
      </c>
      <c r="B44" s="148" t="s">
        <v>592</v>
      </c>
      <c r="C44" s="149"/>
      <c r="D44" s="149"/>
      <c r="E44" s="264">
        <f>E45+E46+E47+E48+E49+E50+E51</f>
        <v>55905.21733</v>
      </c>
      <c r="F44" s="264">
        <f>F45+F46+F47+F48+F49+F50+F51</f>
        <v>53547.77082</v>
      </c>
      <c r="G44" s="259">
        <f t="shared" si="0"/>
        <v>95.78313684734583</v>
      </c>
    </row>
    <row r="45" spans="1:7" ht="57" customHeight="1">
      <c r="A45" s="226" t="s">
        <v>415</v>
      </c>
      <c r="B45" s="223" t="s">
        <v>0</v>
      </c>
      <c r="C45" s="152" t="s">
        <v>184</v>
      </c>
      <c r="D45" s="152" t="s">
        <v>19</v>
      </c>
      <c r="E45" s="265">
        <v>4749.215</v>
      </c>
      <c r="F45" s="265">
        <v>4749.215</v>
      </c>
      <c r="G45" s="259">
        <f t="shared" si="0"/>
        <v>100</v>
      </c>
    </row>
    <row r="46" spans="1:7" ht="53.25" customHeight="1">
      <c r="A46" s="256" t="s">
        <v>818</v>
      </c>
      <c r="B46" s="255" t="s">
        <v>0</v>
      </c>
      <c r="C46" s="152" t="s">
        <v>104</v>
      </c>
      <c r="D46" s="152" t="s">
        <v>19</v>
      </c>
      <c r="E46" s="265">
        <v>980.39559</v>
      </c>
      <c r="F46" s="265">
        <v>980.39559</v>
      </c>
      <c r="G46" s="259">
        <f t="shared" si="0"/>
        <v>100</v>
      </c>
    </row>
    <row r="47" spans="1:8" ht="37.5" customHeight="1">
      <c r="A47" s="226" t="s">
        <v>576</v>
      </c>
      <c r="B47" s="223" t="s">
        <v>539</v>
      </c>
      <c r="C47" s="152" t="s">
        <v>184</v>
      </c>
      <c r="D47" s="152" t="s">
        <v>248</v>
      </c>
      <c r="E47" s="265">
        <v>4500</v>
      </c>
      <c r="F47" s="265">
        <v>4500</v>
      </c>
      <c r="G47" s="259">
        <f t="shared" si="0"/>
        <v>100</v>
      </c>
      <c r="H47" s="263"/>
    </row>
    <row r="48" spans="1:9" ht="54.75" customHeight="1">
      <c r="A48" s="226" t="s">
        <v>577</v>
      </c>
      <c r="B48" s="223" t="s">
        <v>543</v>
      </c>
      <c r="C48" s="152" t="s">
        <v>184</v>
      </c>
      <c r="D48" s="152" t="s">
        <v>210</v>
      </c>
      <c r="E48" s="265">
        <v>500</v>
      </c>
      <c r="F48" s="265">
        <v>0</v>
      </c>
      <c r="G48" s="259">
        <f t="shared" si="0"/>
        <v>0</v>
      </c>
      <c r="H48" s="263"/>
      <c r="I48" s="263"/>
    </row>
    <row r="49" spans="1:9" ht="60" customHeight="1">
      <c r="A49" s="226" t="s">
        <v>578</v>
      </c>
      <c r="B49" s="223" t="s">
        <v>539</v>
      </c>
      <c r="C49" s="152" t="s">
        <v>184</v>
      </c>
      <c r="D49" s="152" t="s">
        <v>21</v>
      </c>
      <c r="E49" s="265">
        <v>9424.677</v>
      </c>
      <c r="F49" s="265">
        <v>8399.43493</v>
      </c>
      <c r="G49" s="259">
        <f t="shared" si="0"/>
        <v>89.1217272485837</v>
      </c>
      <c r="H49" s="263"/>
      <c r="I49" s="263"/>
    </row>
    <row r="50" spans="1:8" ht="58.5" customHeight="1">
      <c r="A50" s="226" t="s">
        <v>579</v>
      </c>
      <c r="B50" s="223" t="s">
        <v>551</v>
      </c>
      <c r="C50" s="152" t="s">
        <v>104</v>
      </c>
      <c r="D50" s="152" t="s">
        <v>19</v>
      </c>
      <c r="E50" s="265">
        <v>34988.68484</v>
      </c>
      <c r="F50" s="265">
        <v>34156.4804</v>
      </c>
      <c r="G50" s="259">
        <f t="shared" si="0"/>
        <v>97.62150408394716</v>
      </c>
      <c r="H50" s="263"/>
    </row>
    <row r="51" spans="1:7" ht="59.25" customHeight="1">
      <c r="A51" s="226" t="s">
        <v>651</v>
      </c>
      <c r="B51" s="223" t="s">
        <v>551</v>
      </c>
      <c r="C51" s="152" t="s">
        <v>184</v>
      </c>
      <c r="D51" s="152" t="s">
        <v>19</v>
      </c>
      <c r="E51" s="265">
        <f>759.2449+3</f>
        <v>762.2449</v>
      </c>
      <c r="F51" s="265">
        <f>759.2449+3</f>
        <v>762.2449</v>
      </c>
      <c r="G51" s="259">
        <f t="shared" si="0"/>
        <v>100</v>
      </c>
    </row>
    <row r="52" spans="1:7" ht="85.5" customHeight="1">
      <c r="A52" s="154" t="s">
        <v>196</v>
      </c>
      <c r="B52" s="268" t="s">
        <v>580</v>
      </c>
      <c r="C52" s="149" t="s">
        <v>104</v>
      </c>
      <c r="D52" s="149" t="s">
        <v>155</v>
      </c>
      <c r="E52" s="265">
        <v>517.8426</v>
      </c>
      <c r="F52" s="265">
        <v>517.8426</v>
      </c>
      <c r="G52" s="259">
        <f t="shared" si="0"/>
        <v>100</v>
      </c>
    </row>
    <row r="53" spans="1:7" ht="64.5" customHeight="1">
      <c r="A53" s="154" t="s">
        <v>133</v>
      </c>
      <c r="B53" s="268" t="s">
        <v>572</v>
      </c>
      <c r="C53" s="149" t="s">
        <v>184</v>
      </c>
      <c r="D53" s="149"/>
      <c r="E53" s="264">
        <f>E54+E55+E56+E57</f>
        <v>20062.79472</v>
      </c>
      <c r="F53" s="264">
        <f>F54+F55+F56+F57</f>
        <v>18266.8591</v>
      </c>
      <c r="G53" s="259">
        <f t="shared" si="0"/>
        <v>91.04842747451488</v>
      </c>
    </row>
    <row r="54" spans="1:7" ht="15.75">
      <c r="A54" s="338" t="s">
        <v>108</v>
      </c>
      <c r="B54" s="340" t="s">
        <v>437</v>
      </c>
      <c r="C54" s="203" t="s">
        <v>184</v>
      </c>
      <c r="D54" s="203" t="s">
        <v>65</v>
      </c>
      <c r="E54" s="266">
        <v>6313.516</v>
      </c>
      <c r="F54" s="266">
        <v>6150.55441</v>
      </c>
      <c r="G54" s="259">
        <f t="shared" si="0"/>
        <v>97.41884569548886</v>
      </c>
    </row>
    <row r="55" spans="1:7" ht="15.75">
      <c r="A55" s="339"/>
      <c r="B55" s="341"/>
      <c r="C55" s="152" t="s">
        <v>184</v>
      </c>
      <c r="D55" s="152" t="s">
        <v>155</v>
      </c>
      <c r="E55" s="266">
        <v>5129.483</v>
      </c>
      <c r="F55" s="266">
        <v>4617.05242</v>
      </c>
      <c r="G55" s="259">
        <f t="shared" si="0"/>
        <v>90.01009302496958</v>
      </c>
    </row>
    <row r="56" spans="1:7" ht="15.75">
      <c r="A56" s="334" t="s">
        <v>109</v>
      </c>
      <c r="B56" s="336" t="s">
        <v>206</v>
      </c>
      <c r="C56" s="152" t="s">
        <v>184</v>
      </c>
      <c r="D56" s="152" t="s">
        <v>155</v>
      </c>
      <c r="E56" s="266">
        <v>5815.77372</v>
      </c>
      <c r="F56" s="266">
        <v>4698.41847</v>
      </c>
      <c r="G56" s="259">
        <f t="shared" si="0"/>
        <v>80.78750474494043</v>
      </c>
    </row>
    <row r="57" spans="1:7" ht="21" customHeight="1">
      <c r="A57" s="335"/>
      <c r="B57" s="337"/>
      <c r="C57" s="152" t="s">
        <v>184</v>
      </c>
      <c r="D57" s="152" t="s">
        <v>210</v>
      </c>
      <c r="E57" s="266">
        <v>2804.022</v>
      </c>
      <c r="F57" s="266">
        <v>2800.8338</v>
      </c>
      <c r="G57" s="259">
        <f t="shared" si="0"/>
        <v>99.8862990375967</v>
      </c>
    </row>
    <row r="58" spans="1:7" ht="49.5" customHeight="1">
      <c r="A58" s="154" t="s">
        <v>207</v>
      </c>
      <c r="B58" s="156" t="s">
        <v>726</v>
      </c>
      <c r="C58" s="149" t="s">
        <v>184</v>
      </c>
      <c r="D58" s="149" t="s">
        <v>241</v>
      </c>
      <c r="E58" s="264">
        <v>635.84363</v>
      </c>
      <c r="F58" s="264">
        <v>212.39657</v>
      </c>
      <c r="G58" s="259">
        <f t="shared" si="0"/>
        <v>33.40389994942625</v>
      </c>
    </row>
    <row r="59" spans="1:8" ht="53.25" customHeight="1">
      <c r="A59" s="154" t="s">
        <v>208</v>
      </c>
      <c r="B59" s="156" t="s">
        <v>678</v>
      </c>
      <c r="C59" s="149" t="s">
        <v>184</v>
      </c>
      <c r="D59" s="149" t="s">
        <v>21</v>
      </c>
      <c r="E59" s="264">
        <f>1262.95617+1153.78322</f>
        <v>2416.7393899999997</v>
      </c>
      <c r="F59" s="264">
        <f>1262.95617+1153.78322</f>
        <v>2416.7393899999997</v>
      </c>
      <c r="G59" s="259">
        <f t="shared" si="0"/>
        <v>100</v>
      </c>
      <c r="H59" s="263"/>
    </row>
    <row r="60" spans="1:7" ht="36" customHeight="1">
      <c r="A60" s="154" t="s">
        <v>582</v>
      </c>
      <c r="B60" s="156" t="s">
        <v>521</v>
      </c>
      <c r="C60" s="149" t="s">
        <v>104</v>
      </c>
      <c r="D60" s="149" t="s">
        <v>71</v>
      </c>
      <c r="E60" s="264">
        <f>E61+E62</f>
        <v>5089.682339999999</v>
      </c>
      <c r="F60" s="264">
        <f>F61+F62</f>
        <v>4813.99948</v>
      </c>
      <c r="G60" s="259">
        <f t="shared" si="0"/>
        <v>94.58349575506124</v>
      </c>
    </row>
    <row r="61" spans="1:7" ht="93.75" customHeight="1">
      <c r="A61" s="226" t="s">
        <v>652</v>
      </c>
      <c r="B61" s="223" t="s">
        <v>776</v>
      </c>
      <c r="C61" s="152" t="s">
        <v>104</v>
      </c>
      <c r="D61" s="152" t="s">
        <v>71</v>
      </c>
      <c r="E61" s="265">
        <v>4775.73576</v>
      </c>
      <c r="F61" s="265">
        <v>4629.69548</v>
      </c>
      <c r="G61" s="259">
        <f t="shared" si="0"/>
        <v>96.94203600577768</v>
      </c>
    </row>
    <row r="62" spans="1:7" ht="33.75" customHeight="1">
      <c r="A62" s="226" t="s">
        <v>653</v>
      </c>
      <c r="B62" s="223" t="s">
        <v>775</v>
      </c>
      <c r="C62" s="152" t="s">
        <v>104</v>
      </c>
      <c r="D62" s="152" t="s">
        <v>71</v>
      </c>
      <c r="E62" s="265">
        <v>313.94658</v>
      </c>
      <c r="F62" s="265">
        <v>184.304</v>
      </c>
      <c r="G62" s="259">
        <f t="shared" si="0"/>
        <v>58.70552881958453</v>
      </c>
    </row>
    <row r="63" spans="1:7" ht="47.25" customHeight="1">
      <c r="A63" s="154" t="s">
        <v>654</v>
      </c>
      <c r="B63" s="156" t="s">
        <v>655</v>
      </c>
      <c r="C63" s="149" t="s">
        <v>184</v>
      </c>
      <c r="D63" s="149" t="s">
        <v>649</v>
      </c>
      <c r="E63" s="264">
        <v>2752.01834</v>
      </c>
      <c r="F63" s="264">
        <v>0</v>
      </c>
      <c r="G63" s="259">
        <f t="shared" si="0"/>
        <v>0</v>
      </c>
    </row>
    <row r="64" spans="1:7" ht="84" customHeight="1">
      <c r="A64" s="154" t="s">
        <v>656</v>
      </c>
      <c r="B64" s="156" t="s">
        <v>581</v>
      </c>
      <c r="C64" s="149" t="s">
        <v>104</v>
      </c>
      <c r="D64" s="149" t="s">
        <v>155</v>
      </c>
      <c r="E64" s="264">
        <v>1100</v>
      </c>
      <c r="F64" s="264">
        <v>1050.02298</v>
      </c>
      <c r="G64" s="259">
        <f t="shared" si="0"/>
        <v>95.45663454545455</v>
      </c>
    </row>
    <row r="65" spans="1:7" ht="86.25" customHeight="1">
      <c r="A65" s="154" t="s">
        <v>657</v>
      </c>
      <c r="B65" s="156" t="s">
        <v>778</v>
      </c>
      <c r="C65" s="149" t="s">
        <v>184</v>
      </c>
      <c r="D65" s="149" t="s">
        <v>210</v>
      </c>
      <c r="E65" s="264">
        <v>0</v>
      </c>
      <c r="F65" s="264">
        <v>0</v>
      </c>
      <c r="G65" s="259">
        <v>0</v>
      </c>
    </row>
    <row r="66" spans="1:7" ht="52.5" customHeight="1">
      <c r="A66" s="154" t="s">
        <v>728</v>
      </c>
      <c r="B66" s="156" t="s">
        <v>727</v>
      </c>
      <c r="C66" s="149" t="s">
        <v>104</v>
      </c>
      <c r="D66" s="149" t="s">
        <v>155</v>
      </c>
      <c r="E66" s="264">
        <v>4207.46789</v>
      </c>
      <c r="F66" s="264">
        <v>4207.46789</v>
      </c>
      <c r="G66" s="259">
        <f t="shared" si="0"/>
        <v>100</v>
      </c>
    </row>
    <row r="67" spans="1:7" ht="33" customHeight="1">
      <c r="A67" s="154" t="s">
        <v>777</v>
      </c>
      <c r="B67" s="156" t="s">
        <v>417</v>
      </c>
      <c r="C67" s="149" t="s">
        <v>104</v>
      </c>
      <c r="D67" s="149" t="s">
        <v>155</v>
      </c>
      <c r="E67" s="264">
        <v>13629.74354</v>
      </c>
      <c r="F67" s="264">
        <v>0</v>
      </c>
      <c r="G67" s="259">
        <f t="shared" si="0"/>
        <v>0</v>
      </c>
    </row>
    <row r="68" spans="1:7" ht="15.75">
      <c r="A68" s="204"/>
      <c r="B68" s="205" t="s">
        <v>123</v>
      </c>
      <c r="C68" s="206"/>
      <c r="D68" s="206"/>
      <c r="E68" s="267">
        <f>E14+E17+E27+E30+E39+E40+E43+E44+E52+E53+E58+E59+E60+E63+E64+E65+E66+E67</f>
        <v>414325.25129</v>
      </c>
      <c r="F68" s="267">
        <f>F14+F17+F27+F30+F39+F40+F43+F44+F52+F53+F58+F59+F60+F63+F64+F65+F66+F67</f>
        <v>381352.0244499999</v>
      </c>
      <c r="G68" s="259">
        <f t="shared" si="0"/>
        <v>92.04170473864723</v>
      </c>
    </row>
    <row r="69" ht="12.75">
      <c r="B69" s="158"/>
    </row>
    <row r="70" ht="12.75">
      <c r="B70" s="158"/>
    </row>
    <row r="71" ht="12.75">
      <c r="B71" s="158"/>
    </row>
    <row r="72" ht="12.75">
      <c r="B72" s="158"/>
    </row>
    <row r="73" ht="12.75">
      <c r="B73" s="158"/>
    </row>
    <row r="74" ht="12.75">
      <c r="B74" s="158"/>
    </row>
    <row r="75" ht="12.75">
      <c r="B75" s="158"/>
    </row>
    <row r="76" ht="12.75">
      <c r="B76" s="158"/>
    </row>
    <row r="77" ht="12.75">
      <c r="B77" s="158"/>
    </row>
    <row r="78" ht="12.75">
      <c r="B78" s="158"/>
    </row>
    <row r="79" ht="12.75">
      <c r="B79" s="158"/>
    </row>
    <row r="80" ht="12.75">
      <c r="B80" s="158"/>
    </row>
    <row r="81" ht="12.75">
      <c r="B81" s="158"/>
    </row>
    <row r="82" ht="12.75">
      <c r="B82" s="158"/>
    </row>
    <row r="83" ht="12.75">
      <c r="B83" s="158"/>
    </row>
    <row r="84" ht="12.75">
      <c r="B84" s="158"/>
    </row>
    <row r="85" ht="12.75">
      <c r="B85" s="158"/>
    </row>
    <row r="86" ht="12.75">
      <c r="B86" s="158"/>
    </row>
    <row r="87" ht="12.75">
      <c r="B87" s="158"/>
    </row>
    <row r="88" ht="12.75">
      <c r="B88" s="158"/>
    </row>
    <row r="89" ht="12.75">
      <c r="B89" s="158"/>
    </row>
    <row r="90" ht="12.75">
      <c r="B90" s="158"/>
    </row>
  </sheetData>
  <sheetProtection/>
  <mergeCells count="21">
    <mergeCell ref="A56:A57"/>
    <mergeCell ref="B56:B57"/>
    <mergeCell ref="A54:A55"/>
    <mergeCell ref="B54:B55"/>
    <mergeCell ref="B24:B25"/>
    <mergeCell ref="A32:A36"/>
    <mergeCell ref="A18:A21"/>
    <mergeCell ref="A24:A25"/>
    <mergeCell ref="A5:G5"/>
    <mergeCell ref="B8:F8"/>
    <mergeCell ref="B19:B21"/>
    <mergeCell ref="A40:A42"/>
    <mergeCell ref="A9:G9"/>
    <mergeCell ref="A10:G10"/>
    <mergeCell ref="A15:A16"/>
    <mergeCell ref="C2:G2"/>
    <mergeCell ref="B3:G3"/>
    <mergeCell ref="B4:G4"/>
    <mergeCell ref="B6:G6"/>
    <mergeCell ref="B32:B36"/>
    <mergeCell ref="B15:B16"/>
  </mergeCells>
  <printOptions/>
  <pageMargins left="0.75" right="0.23" top="0.42" bottom="0.54" header="0.5" footer="0.5"/>
  <pageSetup fitToHeight="0" fitToWidth="1" horizontalDpi="600" verticalDpi="600" orientation="portrait" paperSize="9" scale="80" r:id="rId1"/>
  <rowBreaks count="2" manualBreakCount="2">
    <brk id="36" max="6" man="1"/>
    <brk id="51" max="6" man="1"/>
  </rowBreaks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zoomScale="60" zoomScalePageLayoutView="0" workbookViewId="0" topLeftCell="A17">
      <selection activeCell="E70" sqref="E70"/>
    </sheetView>
  </sheetViews>
  <sheetFormatPr defaultColWidth="9.00390625" defaultRowHeight="12.75"/>
  <cols>
    <col min="1" max="1" width="4.875" style="145" customWidth="1"/>
    <col min="2" max="2" width="61.625" style="145" customWidth="1"/>
    <col min="3" max="3" width="10.25390625" style="145" customWidth="1"/>
    <col min="4" max="4" width="11.875" style="145" customWidth="1"/>
    <col min="5" max="6" width="28.75390625" style="145" customWidth="1"/>
    <col min="7" max="16384" width="9.125" style="145" customWidth="1"/>
  </cols>
  <sheetData>
    <row r="1" spans="1:6" ht="15.75" hidden="1">
      <c r="A1" s="142"/>
      <c r="B1" s="143"/>
      <c r="C1" s="142"/>
      <c r="D1" s="142"/>
      <c r="E1" s="144"/>
      <c r="F1" s="144"/>
    </row>
    <row r="2" spans="1:6" s="90" customFormat="1" ht="15">
      <c r="A2" s="136"/>
      <c r="B2" s="216"/>
      <c r="C2" s="302" t="s">
        <v>751</v>
      </c>
      <c r="D2" s="304"/>
      <c r="E2" s="304"/>
      <c r="F2" s="304"/>
    </row>
    <row r="3" spans="1:6" s="90" customFormat="1" ht="15">
      <c r="A3" s="136"/>
      <c r="B3" s="302" t="s">
        <v>661</v>
      </c>
      <c r="C3" s="302"/>
      <c r="D3" s="304"/>
      <c r="E3" s="304"/>
      <c r="F3" s="304"/>
    </row>
    <row r="4" spans="1:6" s="90" customFormat="1" ht="15">
      <c r="A4" s="136"/>
      <c r="B4" s="302" t="s">
        <v>13</v>
      </c>
      <c r="C4" s="302"/>
      <c r="D4" s="304"/>
      <c r="E4" s="304"/>
      <c r="F4" s="304"/>
    </row>
    <row r="5" spans="1:6" s="90" customFormat="1" ht="15">
      <c r="A5" s="302" t="s">
        <v>665</v>
      </c>
      <c r="B5" s="304"/>
      <c r="C5" s="304"/>
      <c r="D5" s="304"/>
      <c r="E5" s="304"/>
      <c r="F5" s="304"/>
    </row>
    <row r="6" spans="1:6" s="90" customFormat="1" ht="15">
      <c r="A6" s="219"/>
      <c r="B6" s="302" t="s">
        <v>508</v>
      </c>
      <c r="C6" s="304"/>
      <c r="D6" s="304"/>
      <c r="E6" s="304"/>
      <c r="F6" s="304"/>
    </row>
    <row r="7" spans="1:6" s="90" customFormat="1" ht="15">
      <c r="A7" s="219"/>
      <c r="B7" s="302" t="s">
        <v>666</v>
      </c>
      <c r="C7" s="304"/>
      <c r="D7" s="304"/>
      <c r="E7" s="304"/>
      <c r="F7" s="304"/>
    </row>
    <row r="8" spans="1:6" ht="15.75">
      <c r="A8" s="142"/>
      <c r="B8" s="143"/>
      <c r="C8" s="142"/>
      <c r="D8" s="142"/>
      <c r="E8" s="144"/>
      <c r="F8" s="144"/>
    </row>
    <row r="9" spans="1:6" ht="15">
      <c r="A9" s="227"/>
      <c r="B9" s="302" t="s">
        <v>744</v>
      </c>
      <c r="C9" s="304"/>
      <c r="D9" s="304"/>
      <c r="E9" s="304"/>
      <c r="F9" s="304"/>
    </row>
    <row r="10" spans="1:6" ht="15">
      <c r="A10" s="227"/>
      <c r="B10" s="302" t="s">
        <v>14</v>
      </c>
      <c r="C10" s="304"/>
      <c r="D10" s="304"/>
      <c r="E10" s="304"/>
      <c r="F10" s="304"/>
    </row>
    <row r="11" spans="1:6" ht="15">
      <c r="A11" s="302" t="s">
        <v>13</v>
      </c>
      <c r="B11" s="317"/>
      <c r="C11" s="304"/>
      <c r="D11" s="304"/>
      <c r="E11" s="304"/>
      <c r="F11" s="304"/>
    </row>
    <row r="12" spans="1:6" ht="15">
      <c r="A12" s="302" t="s">
        <v>484</v>
      </c>
      <c r="B12" s="302"/>
      <c r="C12" s="304"/>
      <c r="D12" s="304"/>
      <c r="E12" s="304"/>
      <c r="F12" s="304"/>
    </row>
    <row r="13" spans="1:6" ht="15">
      <c r="A13" s="302" t="s">
        <v>508</v>
      </c>
      <c r="B13" s="302"/>
      <c r="C13" s="304"/>
      <c r="D13" s="304"/>
      <c r="E13" s="304"/>
      <c r="F13" s="304"/>
    </row>
    <row r="14" spans="1:6" ht="17.25" customHeight="1">
      <c r="A14" s="302" t="s">
        <v>662</v>
      </c>
      <c r="B14" s="302"/>
      <c r="C14" s="304"/>
      <c r="D14" s="304"/>
      <c r="E14" s="304"/>
      <c r="F14" s="304"/>
    </row>
    <row r="15" ht="12.75" hidden="1"/>
    <row r="18" spans="1:6" ht="18.75">
      <c r="A18" s="333" t="s">
        <v>268</v>
      </c>
      <c r="B18" s="304"/>
      <c r="C18" s="304"/>
      <c r="D18" s="304"/>
      <c r="E18" s="304"/>
      <c r="F18" s="304"/>
    </row>
    <row r="19" spans="1:6" ht="18.75">
      <c r="A19" s="333" t="s">
        <v>745</v>
      </c>
      <c r="B19" s="304"/>
      <c r="C19" s="304"/>
      <c r="D19" s="304"/>
      <c r="E19" s="304"/>
      <c r="F19" s="304"/>
    </row>
    <row r="20" spans="1:6" ht="15.75">
      <c r="A20" s="142"/>
      <c r="B20" s="143"/>
      <c r="C20" s="142"/>
      <c r="D20" s="142"/>
      <c r="E20" s="345" t="s">
        <v>159</v>
      </c>
      <c r="F20" s="345"/>
    </row>
    <row r="21" spans="1:6" ht="57" customHeight="1">
      <c r="A21" s="146" t="s">
        <v>160</v>
      </c>
      <c r="B21" s="146" t="s">
        <v>161</v>
      </c>
      <c r="C21" s="146" t="s">
        <v>92</v>
      </c>
      <c r="D21" s="146" t="s">
        <v>162</v>
      </c>
      <c r="E21" s="146" t="s">
        <v>733</v>
      </c>
      <c r="F21" s="146" t="s">
        <v>734</v>
      </c>
    </row>
    <row r="22" spans="1:6" ht="12.75">
      <c r="A22" s="147">
        <v>1</v>
      </c>
      <c r="B22" s="147">
        <v>2</v>
      </c>
      <c r="C22" s="147">
        <v>3</v>
      </c>
      <c r="D22" s="147">
        <v>4</v>
      </c>
      <c r="E22" s="147">
        <v>5</v>
      </c>
      <c r="F22" s="147">
        <v>5</v>
      </c>
    </row>
    <row r="23" spans="1:6" ht="65.25" customHeight="1">
      <c r="A23" s="199" t="s">
        <v>96</v>
      </c>
      <c r="B23" s="148" t="s">
        <v>725</v>
      </c>
      <c r="C23" s="149" t="s">
        <v>104</v>
      </c>
      <c r="D23" s="149" t="s">
        <v>157</v>
      </c>
      <c r="E23" s="150">
        <v>720</v>
      </c>
      <c r="F23" s="150">
        <v>720</v>
      </c>
    </row>
    <row r="24" spans="1:6" ht="37.5" customHeight="1">
      <c r="A24" s="200" t="s">
        <v>102</v>
      </c>
      <c r="B24" s="151" t="s">
        <v>402</v>
      </c>
      <c r="C24" s="152"/>
      <c r="D24" s="152"/>
      <c r="E24" s="150">
        <f>E25+E29+E30+E33</f>
        <v>43472.811</v>
      </c>
      <c r="F24" s="150">
        <f>F25+F29+F30+F33</f>
        <v>41803.210999999996</v>
      </c>
    </row>
    <row r="25" spans="1:6" ht="31.5">
      <c r="A25" s="322" t="s">
        <v>404</v>
      </c>
      <c r="B25" s="201" t="s">
        <v>403</v>
      </c>
      <c r="C25" s="152"/>
      <c r="D25" s="152"/>
      <c r="E25" s="153">
        <f>E26+E27+E28</f>
        <v>13391.011</v>
      </c>
      <c r="F25" s="153">
        <f>F26+F27+F28</f>
        <v>13391.011</v>
      </c>
    </row>
    <row r="26" spans="1:6" ht="15.75">
      <c r="A26" s="323"/>
      <c r="B26" s="328"/>
      <c r="C26" s="152" t="s">
        <v>104</v>
      </c>
      <c r="D26" s="152" t="s">
        <v>241</v>
      </c>
      <c r="E26" s="153">
        <v>9352</v>
      </c>
      <c r="F26" s="153">
        <v>9352</v>
      </c>
    </row>
    <row r="27" spans="1:6" ht="15.75">
      <c r="A27" s="323"/>
      <c r="B27" s="329"/>
      <c r="C27" s="152" t="s">
        <v>104</v>
      </c>
      <c r="D27" s="152" t="s">
        <v>28</v>
      </c>
      <c r="E27" s="153">
        <v>2738.011</v>
      </c>
      <c r="F27" s="153">
        <v>2738.011</v>
      </c>
    </row>
    <row r="28" spans="1:6" ht="15.75">
      <c r="A28" s="346"/>
      <c r="B28" s="320"/>
      <c r="C28" s="152" t="s">
        <v>104</v>
      </c>
      <c r="D28" s="152" t="s">
        <v>107</v>
      </c>
      <c r="E28" s="153">
        <v>1301</v>
      </c>
      <c r="F28" s="153">
        <v>1301</v>
      </c>
    </row>
    <row r="29" spans="1:6" ht="25.5" customHeight="1">
      <c r="A29" s="226" t="s">
        <v>406</v>
      </c>
      <c r="B29" s="223" t="s">
        <v>405</v>
      </c>
      <c r="C29" s="152" t="s">
        <v>104</v>
      </c>
      <c r="D29" s="152" t="s">
        <v>65</v>
      </c>
      <c r="E29" s="153">
        <v>955</v>
      </c>
      <c r="F29" s="153">
        <v>955</v>
      </c>
    </row>
    <row r="30" spans="1:6" ht="30.75" customHeight="1">
      <c r="A30" s="226" t="s">
        <v>408</v>
      </c>
      <c r="B30" s="223" t="s">
        <v>407</v>
      </c>
      <c r="C30" s="152"/>
      <c r="D30" s="152"/>
      <c r="E30" s="153">
        <f>E31+E32</f>
        <v>25187.2</v>
      </c>
      <c r="F30" s="153">
        <f>F31+F32</f>
        <v>25193.1</v>
      </c>
    </row>
    <row r="31" spans="1:6" ht="15.75">
      <c r="A31" s="325"/>
      <c r="B31" s="321"/>
      <c r="C31" s="152" t="s">
        <v>104</v>
      </c>
      <c r="D31" s="152" t="s">
        <v>65</v>
      </c>
      <c r="E31" s="153">
        <v>1926</v>
      </c>
      <c r="F31" s="153">
        <v>1926</v>
      </c>
    </row>
    <row r="32" spans="1:6" ht="15.75">
      <c r="A32" s="321"/>
      <c r="B32" s="321"/>
      <c r="C32" s="152" t="s">
        <v>104</v>
      </c>
      <c r="D32" s="152" t="s">
        <v>240</v>
      </c>
      <c r="E32" s="153">
        <v>23261.2</v>
      </c>
      <c r="F32" s="153">
        <v>23267.1</v>
      </c>
    </row>
    <row r="33" spans="1:6" ht="36" customHeight="1">
      <c r="A33" s="226" t="s">
        <v>409</v>
      </c>
      <c r="B33" s="223" t="s">
        <v>410</v>
      </c>
      <c r="C33" s="152" t="s">
        <v>184</v>
      </c>
      <c r="D33" s="152" t="s">
        <v>240</v>
      </c>
      <c r="E33" s="153">
        <v>3939.6</v>
      </c>
      <c r="F33" s="153">
        <v>2264.1</v>
      </c>
    </row>
    <row r="34" spans="1:6" ht="38.25" customHeight="1">
      <c r="A34" s="199" t="s">
        <v>53</v>
      </c>
      <c r="B34" s="148" t="s">
        <v>401</v>
      </c>
      <c r="C34" s="149" t="s">
        <v>104</v>
      </c>
      <c r="D34" s="149" t="s">
        <v>204</v>
      </c>
      <c r="E34" s="150">
        <f>E35+E36</f>
        <v>10686.505</v>
      </c>
      <c r="F34" s="150">
        <f>F35+F36</f>
        <v>10457.505</v>
      </c>
    </row>
    <row r="35" spans="1:6" ht="41.25" customHeight="1">
      <c r="A35" s="226" t="s">
        <v>411</v>
      </c>
      <c r="B35" s="223" t="s">
        <v>382</v>
      </c>
      <c r="C35" s="152" t="s">
        <v>104</v>
      </c>
      <c r="D35" s="152" t="s">
        <v>25</v>
      </c>
      <c r="E35" s="153">
        <f>1000+229</f>
        <v>1229</v>
      </c>
      <c r="F35" s="153">
        <v>1000</v>
      </c>
    </row>
    <row r="36" spans="1:6" ht="30" customHeight="1">
      <c r="A36" s="225" t="s">
        <v>412</v>
      </c>
      <c r="B36" s="224" t="s">
        <v>384</v>
      </c>
      <c r="C36" s="152" t="s">
        <v>104</v>
      </c>
      <c r="D36" s="152" t="s">
        <v>156</v>
      </c>
      <c r="E36" s="153">
        <v>9457.505</v>
      </c>
      <c r="F36" s="153">
        <v>9457.505</v>
      </c>
    </row>
    <row r="37" spans="1:6" ht="34.5" customHeight="1">
      <c r="A37" s="154" t="s">
        <v>183</v>
      </c>
      <c r="B37" s="148" t="s">
        <v>585</v>
      </c>
      <c r="C37" s="152"/>
      <c r="D37" s="152" t="s">
        <v>416</v>
      </c>
      <c r="E37" s="150">
        <f>E38+E39+E43</f>
        <v>224245.43227</v>
      </c>
      <c r="F37" s="150">
        <f>F38+F39+F43</f>
        <v>223239.53227</v>
      </c>
    </row>
    <row r="38" spans="1:6" ht="25.5" customHeight="1">
      <c r="A38" s="226" t="s">
        <v>63</v>
      </c>
      <c r="B38" s="223" t="s">
        <v>340</v>
      </c>
      <c r="C38" s="152" t="s">
        <v>104</v>
      </c>
      <c r="D38" s="152" t="s">
        <v>195</v>
      </c>
      <c r="E38" s="153">
        <v>98025.07577</v>
      </c>
      <c r="F38" s="153">
        <v>98019.17577</v>
      </c>
    </row>
    <row r="39" spans="1:6" ht="17.25" customHeight="1">
      <c r="A39" s="322" t="s">
        <v>64</v>
      </c>
      <c r="B39" s="318" t="s">
        <v>344</v>
      </c>
      <c r="C39" s="152"/>
      <c r="D39" s="152"/>
      <c r="E39" s="153">
        <f>E40+E41+E42</f>
        <v>125620.3565</v>
      </c>
      <c r="F39" s="153">
        <f>F40+F41+F42</f>
        <v>124620.3565</v>
      </c>
    </row>
    <row r="40" spans="1:6" ht="17.25" customHeight="1">
      <c r="A40" s="342"/>
      <c r="B40" s="319"/>
      <c r="C40" s="152" t="s">
        <v>104</v>
      </c>
      <c r="D40" s="152" t="s">
        <v>191</v>
      </c>
      <c r="E40" s="153">
        <f>123039.3565-900</f>
        <v>122139.3565</v>
      </c>
      <c r="F40" s="153">
        <f>122039.3565-900</f>
        <v>121139.3565</v>
      </c>
    </row>
    <row r="41" spans="1:6" ht="17.25" customHeight="1">
      <c r="A41" s="342"/>
      <c r="B41" s="319"/>
      <c r="C41" s="152" t="s">
        <v>104</v>
      </c>
      <c r="D41" s="152" t="s">
        <v>538</v>
      </c>
      <c r="E41" s="153">
        <v>1244</v>
      </c>
      <c r="F41" s="153">
        <v>1244</v>
      </c>
    </row>
    <row r="42" spans="1:6" ht="16.5" customHeight="1">
      <c r="A42" s="343"/>
      <c r="B42" s="320"/>
      <c r="C42" s="152" t="s">
        <v>104</v>
      </c>
      <c r="D42" s="152" t="s">
        <v>23</v>
      </c>
      <c r="E42" s="153">
        <v>2237</v>
      </c>
      <c r="F42" s="153">
        <v>2237</v>
      </c>
    </row>
    <row r="43" spans="1:6" ht="48.75" customHeight="1">
      <c r="A43" s="225" t="s">
        <v>414</v>
      </c>
      <c r="B43" s="223" t="s">
        <v>746</v>
      </c>
      <c r="C43" s="152" t="s">
        <v>104</v>
      </c>
      <c r="D43" s="152" t="s">
        <v>192</v>
      </c>
      <c r="E43" s="153">
        <v>600</v>
      </c>
      <c r="F43" s="153">
        <v>600</v>
      </c>
    </row>
    <row r="44" spans="1:6" ht="54.75" customHeight="1">
      <c r="A44" s="202" t="s">
        <v>185</v>
      </c>
      <c r="B44" s="151" t="s">
        <v>570</v>
      </c>
      <c r="C44" s="149" t="s">
        <v>104</v>
      </c>
      <c r="D44" s="149" t="s">
        <v>129</v>
      </c>
      <c r="E44" s="150">
        <v>100</v>
      </c>
      <c r="F44" s="150">
        <v>100</v>
      </c>
    </row>
    <row r="45" spans="1:6" ht="54" customHeight="1">
      <c r="A45" s="154" t="s">
        <v>186</v>
      </c>
      <c r="B45" s="148" t="s">
        <v>571</v>
      </c>
      <c r="C45" s="149" t="s">
        <v>104</v>
      </c>
      <c r="D45" s="149" t="s">
        <v>129</v>
      </c>
      <c r="E45" s="150">
        <v>410</v>
      </c>
      <c r="F45" s="150">
        <v>410</v>
      </c>
    </row>
    <row r="46" spans="1:6" ht="54" customHeight="1">
      <c r="A46" s="154" t="s">
        <v>189</v>
      </c>
      <c r="B46" s="148" t="s">
        <v>575</v>
      </c>
      <c r="C46" s="149" t="s">
        <v>184</v>
      </c>
      <c r="D46" s="149" t="s">
        <v>488</v>
      </c>
      <c r="E46" s="150">
        <v>84</v>
      </c>
      <c r="F46" s="150">
        <v>84</v>
      </c>
    </row>
    <row r="47" spans="1:6" ht="80.25" customHeight="1">
      <c r="A47" s="154" t="s">
        <v>193</v>
      </c>
      <c r="B47" s="148" t="s">
        <v>592</v>
      </c>
      <c r="C47" s="149" t="s">
        <v>184</v>
      </c>
      <c r="D47" s="149" t="s">
        <v>747</v>
      </c>
      <c r="E47" s="150">
        <f>E48+E49+E50+E51+E52</f>
        <v>41486.447</v>
      </c>
      <c r="F47" s="150">
        <f>F48+F49+F50+F51+F52</f>
        <v>15680.631000000001</v>
      </c>
    </row>
    <row r="48" spans="1:6" ht="47.25">
      <c r="A48" s="226" t="s">
        <v>415</v>
      </c>
      <c r="B48" s="223" t="s">
        <v>0</v>
      </c>
      <c r="C48" s="152" t="s">
        <v>184</v>
      </c>
      <c r="D48" s="152" t="s">
        <v>19</v>
      </c>
      <c r="E48" s="153">
        <v>2614.969</v>
      </c>
      <c r="F48" s="153">
        <v>2614.969</v>
      </c>
    </row>
    <row r="49" spans="1:6" ht="31.5">
      <c r="A49" s="226" t="s">
        <v>576</v>
      </c>
      <c r="B49" s="223" t="s">
        <v>539</v>
      </c>
      <c r="C49" s="152" t="s">
        <v>184</v>
      </c>
      <c r="D49" s="152" t="s">
        <v>248</v>
      </c>
      <c r="E49" s="153">
        <v>4500</v>
      </c>
      <c r="F49" s="153">
        <v>4500</v>
      </c>
    </row>
    <row r="50" spans="1:6" ht="31.5">
      <c r="A50" s="226" t="s">
        <v>577</v>
      </c>
      <c r="B50" s="223" t="s">
        <v>543</v>
      </c>
      <c r="C50" s="152" t="s">
        <v>184</v>
      </c>
      <c r="D50" s="152" t="s">
        <v>210</v>
      </c>
      <c r="E50" s="153">
        <v>500</v>
      </c>
      <c r="F50" s="153">
        <v>500</v>
      </c>
    </row>
    <row r="51" spans="1:6" ht="31.5">
      <c r="A51" s="226" t="s">
        <v>578</v>
      </c>
      <c r="B51" s="223" t="s">
        <v>539</v>
      </c>
      <c r="C51" s="152" t="s">
        <v>184</v>
      </c>
      <c r="D51" s="152" t="s">
        <v>21</v>
      </c>
      <c r="E51" s="153">
        <v>8065.662</v>
      </c>
      <c r="F51" s="153">
        <v>8065.662</v>
      </c>
    </row>
    <row r="52" spans="1:6" ht="47.25">
      <c r="A52" s="226" t="s">
        <v>579</v>
      </c>
      <c r="B52" s="223" t="s">
        <v>551</v>
      </c>
      <c r="C52" s="152" t="s">
        <v>184</v>
      </c>
      <c r="D52" s="152" t="s">
        <v>19</v>
      </c>
      <c r="E52" s="153">
        <v>25805.816</v>
      </c>
      <c r="F52" s="153">
        <v>0</v>
      </c>
    </row>
    <row r="53" spans="1:6" ht="63">
      <c r="A53" s="154" t="s">
        <v>196</v>
      </c>
      <c r="B53" s="148" t="s">
        <v>580</v>
      </c>
      <c r="C53" s="149" t="s">
        <v>104</v>
      </c>
      <c r="D53" s="149" t="s">
        <v>155</v>
      </c>
      <c r="E53" s="150">
        <v>278.644</v>
      </c>
      <c r="F53" s="150">
        <v>278.644</v>
      </c>
    </row>
    <row r="54" spans="1:6" ht="53.25" customHeight="1">
      <c r="A54" s="154" t="s">
        <v>133</v>
      </c>
      <c r="B54" s="148" t="s">
        <v>572</v>
      </c>
      <c r="C54" s="149" t="s">
        <v>184</v>
      </c>
      <c r="D54" s="149"/>
      <c r="E54" s="150">
        <f>E55+E56+E57</f>
        <v>14772.774000000001</v>
      </c>
      <c r="F54" s="150">
        <f>F55+F56+F57</f>
        <v>14772.774000000001</v>
      </c>
    </row>
    <row r="55" spans="1:6" ht="15.75">
      <c r="A55" s="338" t="s">
        <v>108</v>
      </c>
      <c r="B55" s="318" t="s">
        <v>437</v>
      </c>
      <c r="C55" s="203" t="s">
        <v>184</v>
      </c>
      <c r="D55" s="203" t="s">
        <v>65</v>
      </c>
      <c r="E55" s="155">
        <v>6048.166</v>
      </c>
      <c r="F55" s="155">
        <v>6048.166</v>
      </c>
    </row>
    <row r="56" spans="1:6" ht="15.75">
      <c r="A56" s="339"/>
      <c r="B56" s="344"/>
      <c r="C56" s="152" t="s">
        <v>184</v>
      </c>
      <c r="D56" s="152" t="s">
        <v>155</v>
      </c>
      <c r="E56" s="153">
        <v>7204.608</v>
      </c>
      <c r="F56" s="153">
        <v>7204.608</v>
      </c>
    </row>
    <row r="57" spans="1:6" ht="31.5">
      <c r="A57" s="222" t="s">
        <v>109</v>
      </c>
      <c r="B57" s="223" t="s">
        <v>206</v>
      </c>
      <c r="C57" s="152" t="s">
        <v>184</v>
      </c>
      <c r="D57" s="152" t="s">
        <v>210</v>
      </c>
      <c r="E57" s="153">
        <v>1520</v>
      </c>
      <c r="F57" s="153">
        <v>1520</v>
      </c>
    </row>
    <row r="58" spans="1:6" ht="42.75" customHeight="1">
      <c r="A58" s="154" t="s">
        <v>207</v>
      </c>
      <c r="B58" s="156" t="s">
        <v>521</v>
      </c>
      <c r="C58" s="149" t="s">
        <v>104</v>
      </c>
      <c r="D58" s="149" t="s">
        <v>71</v>
      </c>
      <c r="E58" s="150">
        <f>E59+E60</f>
        <v>4487.01883</v>
      </c>
      <c r="F58" s="150">
        <f>F59+F60</f>
        <v>4487.01883</v>
      </c>
    </row>
    <row r="59" spans="1:6" ht="63">
      <c r="A59" s="226" t="s">
        <v>748</v>
      </c>
      <c r="B59" s="223" t="s">
        <v>523</v>
      </c>
      <c r="C59" s="152" t="s">
        <v>104</v>
      </c>
      <c r="D59" s="152" t="s">
        <v>71</v>
      </c>
      <c r="E59" s="153">
        <v>4387.01883</v>
      </c>
      <c r="F59" s="153">
        <v>4387.01883</v>
      </c>
    </row>
    <row r="60" spans="1:6" ht="31.5">
      <c r="A60" s="226" t="s">
        <v>749</v>
      </c>
      <c r="B60" s="223" t="s">
        <v>531</v>
      </c>
      <c r="C60" s="152" t="s">
        <v>104</v>
      </c>
      <c r="D60" s="152" t="s">
        <v>71</v>
      </c>
      <c r="E60" s="153">
        <v>100</v>
      </c>
      <c r="F60" s="153">
        <v>100</v>
      </c>
    </row>
    <row r="61" spans="1:6" ht="51.75" customHeight="1">
      <c r="A61" s="154" t="s">
        <v>208</v>
      </c>
      <c r="B61" s="156" t="s">
        <v>789</v>
      </c>
      <c r="C61" s="149" t="s">
        <v>184</v>
      </c>
      <c r="D61" s="149" t="s">
        <v>210</v>
      </c>
      <c r="E61" s="150">
        <v>4300</v>
      </c>
      <c r="F61" s="150">
        <v>700</v>
      </c>
    </row>
    <row r="62" spans="1:6" ht="51.75" customHeight="1">
      <c r="A62" s="154" t="s">
        <v>582</v>
      </c>
      <c r="B62" s="156" t="s">
        <v>790</v>
      </c>
      <c r="C62" s="149" t="s">
        <v>184</v>
      </c>
      <c r="D62" s="149" t="s">
        <v>155</v>
      </c>
      <c r="E62" s="150">
        <v>94508.3889</v>
      </c>
      <c r="F62" s="238"/>
    </row>
    <row r="63" spans="1:6" ht="33" customHeight="1">
      <c r="A63" s="154" t="s">
        <v>654</v>
      </c>
      <c r="B63" s="156" t="s">
        <v>417</v>
      </c>
      <c r="C63" s="149"/>
      <c r="D63" s="149"/>
      <c r="E63" s="150">
        <v>1029.28309</v>
      </c>
      <c r="F63" s="150">
        <v>528.41668</v>
      </c>
    </row>
    <row r="64" spans="1:6" ht="15.75">
      <c r="A64" s="204"/>
      <c r="B64" s="205" t="s">
        <v>123</v>
      </c>
      <c r="C64" s="206"/>
      <c r="D64" s="206"/>
      <c r="E64" s="157">
        <f>E23+E24+E34+E37+E44+E45+E46+E47+E53+E54+E58+E61+E62+E63</f>
        <v>440581.30408999993</v>
      </c>
      <c r="F64" s="157">
        <f>F23+F24+F34+F37+F44+F45+F46+F47+F53+F54+F58+F61+F62+F63</f>
        <v>313261.73277999996</v>
      </c>
    </row>
    <row r="65" ht="12.75">
      <c r="B65" s="158"/>
    </row>
    <row r="66" ht="12.75">
      <c r="B66" s="158"/>
    </row>
    <row r="67" ht="12.75">
      <c r="B67" s="158"/>
    </row>
    <row r="68" ht="12.75">
      <c r="B68" s="158"/>
    </row>
    <row r="69" ht="12.75">
      <c r="B69" s="158"/>
    </row>
    <row r="70" ht="12.75">
      <c r="B70" s="158"/>
    </row>
    <row r="71" ht="12.75">
      <c r="B71" s="158"/>
    </row>
    <row r="72" ht="12.75">
      <c r="B72" s="158"/>
    </row>
    <row r="73" ht="12.75">
      <c r="B73" s="158"/>
    </row>
    <row r="74" ht="12.75">
      <c r="B74" s="158"/>
    </row>
    <row r="75" ht="12.75">
      <c r="B75" s="158"/>
    </row>
    <row r="76" ht="12.75">
      <c r="B76" s="158"/>
    </row>
    <row r="77" ht="12.75">
      <c r="B77" s="158"/>
    </row>
    <row r="78" ht="12.75">
      <c r="B78" s="158"/>
    </row>
    <row r="79" ht="12.75">
      <c r="B79" s="158"/>
    </row>
    <row r="80" ht="12.75">
      <c r="B80" s="158"/>
    </row>
    <row r="81" ht="12.75">
      <c r="B81" s="158"/>
    </row>
    <row r="82" ht="12.75">
      <c r="B82" s="158"/>
    </row>
    <row r="83" ht="12.75">
      <c r="B83" s="158"/>
    </row>
    <row r="84" ht="12.75">
      <c r="B84" s="158"/>
    </row>
    <row r="85" ht="12.75">
      <c r="B85" s="158"/>
    </row>
    <row r="86" ht="12.75">
      <c r="B86" s="158"/>
    </row>
  </sheetData>
  <sheetProtection/>
  <mergeCells count="23">
    <mergeCell ref="C2:F2"/>
    <mergeCell ref="B3:F3"/>
    <mergeCell ref="B4:F4"/>
    <mergeCell ref="A5:F5"/>
    <mergeCell ref="B6:F6"/>
    <mergeCell ref="B7:F7"/>
    <mergeCell ref="A39:A42"/>
    <mergeCell ref="B39:B42"/>
    <mergeCell ref="A55:A56"/>
    <mergeCell ref="B55:B56"/>
    <mergeCell ref="A18:F18"/>
    <mergeCell ref="A19:F19"/>
    <mergeCell ref="E20:F20"/>
    <mergeCell ref="A25:A28"/>
    <mergeCell ref="B26:B28"/>
    <mergeCell ref="A31:A32"/>
    <mergeCell ref="B31:B32"/>
    <mergeCell ref="B9:F9"/>
    <mergeCell ref="B10:F10"/>
    <mergeCell ref="A11:F11"/>
    <mergeCell ref="A12:F12"/>
    <mergeCell ref="A13:F13"/>
    <mergeCell ref="A14:F14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2019-04-21T23:53:01Z</cp:lastPrinted>
  <dcterms:created xsi:type="dcterms:W3CDTF">2008-11-08T13:38:26Z</dcterms:created>
  <dcterms:modified xsi:type="dcterms:W3CDTF">2019-04-22T04:20:54Z</dcterms:modified>
  <cp:category/>
  <cp:version/>
  <cp:contentType/>
  <cp:contentStatus/>
</cp:coreProperties>
</file>